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Fluxo de Caixa\Fluxo de Caixa 2024\"/>
    </mc:Choice>
  </mc:AlternateContent>
  <xr:revisionPtr revIDLastSave="0" documentId="14_{2ED0F8FD-4781-4300-8669-4AC46BF8E8C6}" xr6:coauthVersionLast="47" xr6:coauthVersionMax="47" xr10:uidLastSave="{00000000-0000-0000-0000-000000000000}"/>
  <bookViews>
    <workbookView xWindow="-120" yWindow="-120" windowWidth="20730" windowHeight="11040" xr2:uid="{9CE14BCD-8DB0-4995-A98A-0982504B33BE}"/>
  </bookViews>
  <sheets>
    <sheet name="Planilh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4" i="1" s="1"/>
  <c r="L73" i="1"/>
  <c r="L74" i="1" s="1"/>
  <c r="K73" i="1"/>
  <c r="K74" i="1" s="1"/>
  <c r="J73" i="1"/>
  <c r="J74" i="1" s="1"/>
  <c r="I73" i="1"/>
  <c r="I74" i="1" s="1"/>
  <c r="H73" i="1"/>
  <c r="H74" i="1" s="1"/>
  <c r="G73" i="1"/>
  <c r="G74" i="1" s="1"/>
  <c r="F73" i="1"/>
  <c r="F74" i="1" s="1"/>
  <c r="E73" i="1"/>
  <c r="E74" i="1" s="1"/>
  <c r="D73" i="1"/>
  <c r="D74" i="1" s="1"/>
  <c r="B73" i="1"/>
  <c r="B74" i="1" s="1"/>
  <c r="J70" i="1"/>
  <c r="D70" i="1"/>
  <c r="B70" i="1"/>
  <c r="B67" i="1"/>
  <c r="M66" i="1"/>
  <c r="L66" i="1"/>
  <c r="K66" i="1"/>
  <c r="J66" i="1"/>
  <c r="J67" i="1" s="1"/>
  <c r="I66" i="1"/>
  <c r="H66" i="1"/>
  <c r="G66" i="1"/>
  <c r="F66" i="1"/>
  <c r="E66" i="1"/>
  <c r="D66" i="1"/>
  <c r="C66" i="1"/>
  <c r="M65" i="1"/>
  <c r="L65" i="1"/>
  <c r="L67" i="1" s="1"/>
  <c r="K65" i="1"/>
  <c r="K67" i="1" s="1"/>
  <c r="J65" i="1"/>
  <c r="I65" i="1"/>
  <c r="H65" i="1"/>
  <c r="H67" i="1" s="1"/>
  <c r="G65" i="1"/>
  <c r="G67" i="1" s="1"/>
  <c r="F65" i="1"/>
  <c r="E65" i="1"/>
  <c r="D65" i="1"/>
  <c r="C65" i="1"/>
  <c r="C67" i="1" s="1"/>
  <c r="C73" i="1" s="1"/>
  <c r="C74" i="1" s="1"/>
  <c r="M64" i="1"/>
  <c r="M62" i="1"/>
  <c r="M70" i="1" s="1"/>
  <c r="L62" i="1"/>
  <c r="L70" i="1" s="1"/>
  <c r="K62" i="1"/>
  <c r="K70" i="1" s="1"/>
  <c r="J62" i="1"/>
  <c r="I62" i="1"/>
  <c r="I70" i="1" s="1"/>
  <c r="H62" i="1"/>
  <c r="H70" i="1" s="1"/>
  <c r="G62" i="1"/>
  <c r="G70" i="1" s="1"/>
  <c r="F62" i="1"/>
  <c r="F70" i="1" s="1"/>
  <c r="E62" i="1"/>
  <c r="E70" i="1" s="1"/>
  <c r="D62" i="1"/>
  <c r="C62" i="1"/>
  <c r="C70" i="1" s="1"/>
  <c r="B62" i="1"/>
  <c r="M56" i="1"/>
  <c r="L56" i="1"/>
  <c r="K56" i="1"/>
  <c r="J56" i="1"/>
  <c r="I56" i="1"/>
  <c r="H56" i="1"/>
  <c r="G56" i="1"/>
  <c r="F56" i="1"/>
  <c r="E56" i="1"/>
  <c r="D56" i="1"/>
  <c r="N56" i="1" s="1"/>
  <c r="C56" i="1"/>
  <c r="D55" i="1"/>
  <c r="D54" i="1"/>
  <c r="N53" i="1"/>
  <c r="H53" i="1"/>
  <c r="G53" i="1"/>
  <c r="D53" i="1"/>
  <c r="M52" i="1"/>
  <c r="L52" i="1"/>
  <c r="K52" i="1"/>
  <c r="J52" i="1"/>
  <c r="I52" i="1"/>
  <c r="H52" i="1"/>
  <c r="G52" i="1"/>
  <c r="F52" i="1"/>
  <c r="E52" i="1"/>
  <c r="D52" i="1"/>
  <c r="C52" i="1"/>
  <c r="M51" i="1"/>
  <c r="L51" i="1"/>
  <c r="K51" i="1"/>
  <c r="J51" i="1"/>
  <c r="I51" i="1"/>
  <c r="H51" i="1"/>
  <c r="G51" i="1"/>
  <c r="F51" i="1"/>
  <c r="E51" i="1"/>
  <c r="D51" i="1"/>
  <c r="C51" i="1"/>
  <c r="M50" i="1"/>
  <c r="L50" i="1"/>
  <c r="K50" i="1"/>
  <c r="J50" i="1"/>
  <c r="I50" i="1"/>
  <c r="H50" i="1"/>
  <c r="G50" i="1"/>
  <c r="F50" i="1"/>
  <c r="E50" i="1"/>
  <c r="D50" i="1"/>
  <c r="C50" i="1"/>
  <c r="N50" i="1" s="1"/>
  <c r="N47" i="1"/>
  <c r="M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M43" i="1"/>
  <c r="L43" i="1"/>
  <c r="L42" i="1" s="1"/>
  <c r="K43" i="1"/>
  <c r="J43" i="1"/>
  <c r="I43" i="1"/>
  <c r="I42" i="1" s="1"/>
  <c r="H43" i="1"/>
  <c r="H42" i="1" s="1"/>
  <c r="G43" i="1"/>
  <c r="F43" i="1"/>
  <c r="E43" i="1"/>
  <c r="E42" i="1" s="1"/>
  <c r="D43" i="1"/>
  <c r="D42" i="1" s="1"/>
  <c r="C43" i="1"/>
  <c r="C42" i="1" s="1"/>
  <c r="K42" i="1"/>
  <c r="J42" i="1"/>
  <c r="G42" i="1"/>
  <c r="F42" i="1"/>
  <c r="B42" i="1"/>
  <c r="M41" i="1"/>
  <c r="L41" i="1"/>
  <c r="K41" i="1"/>
  <c r="J41" i="1"/>
  <c r="I41" i="1"/>
  <c r="H41" i="1"/>
  <c r="G41" i="1"/>
  <c r="F41" i="1"/>
  <c r="N41" i="1" s="1"/>
  <c r="E41" i="1"/>
  <c r="D41" i="1"/>
  <c r="C41" i="1"/>
  <c r="M39" i="1"/>
  <c r="L39" i="1"/>
  <c r="K39" i="1"/>
  <c r="J39" i="1"/>
  <c r="I39" i="1"/>
  <c r="H39" i="1"/>
  <c r="G39" i="1"/>
  <c r="F39" i="1"/>
  <c r="N39" i="1" s="1"/>
  <c r="N38" i="1" s="1"/>
  <c r="E39" i="1"/>
  <c r="D39" i="1"/>
  <c r="C39" i="1"/>
  <c r="M38" i="1"/>
  <c r="L38" i="1"/>
  <c r="K38" i="1"/>
  <c r="J38" i="1"/>
  <c r="J37" i="1" s="1"/>
  <c r="I38" i="1"/>
  <c r="H38" i="1"/>
  <c r="G38" i="1"/>
  <c r="G37" i="1" s="1"/>
  <c r="F38" i="1"/>
  <c r="F37" i="1" s="1"/>
  <c r="E38" i="1"/>
  <c r="D38" i="1"/>
  <c r="D37" i="1" s="1"/>
  <c r="C38" i="1"/>
  <c r="C37" i="1" s="1"/>
  <c r="B38" i="1"/>
  <c r="B37" i="1" s="1"/>
  <c r="M37" i="1"/>
  <c r="L37" i="1"/>
  <c r="K37" i="1"/>
  <c r="I37" i="1"/>
  <c r="H37" i="1"/>
  <c r="E37" i="1"/>
  <c r="N36" i="1"/>
  <c r="M35" i="1"/>
  <c r="L35" i="1"/>
  <c r="K35" i="1"/>
  <c r="J35" i="1"/>
  <c r="I35" i="1"/>
  <c r="N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N32" i="1" s="1"/>
  <c r="M31" i="1"/>
  <c r="L31" i="1"/>
  <c r="K31" i="1"/>
  <c r="J31" i="1"/>
  <c r="I31" i="1"/>
  <c r="H31" i="1"/>
  <c r="G31" i="1"/>
  <c r="F31" i="1"/>
  <c r="E31" i="1"/>
  <c r="D31" i="1"/>
  <c r="C31" i="1"/>
  <c r="N31" i="1" s="1"/>
  <c r="M30" i="1"/>
  <c r="L30" i="1"/>
  <c r="K30" i="1"/>
  <c r="J30" i="1"/>
  <c r="I30" i="1"/>
  <c r="H30" i="1"/>
  <c r="G30" i="1"/>
  <c r="F30" i="1"/>
  <c r="E30" i="1"/>
  <c r="D30" i="1"/>
  <c r="C30" i="1"/>
  <c r="B30" i="1"/>
  <c r="B26" i="1" s="1"/>
  <c r="B57" i="1" s="1"/>
  <c r="M29" i="1"/>
  <c r="L29" i="1"/>
  <c r="K29" i="1"/>
  <c r="J29" i="1"/>
  <c r="I29" i="1"/>
  <c r="H29" i="1"/>
  <c r="G29" i="1"/>
  <c r="F29" i="1"/>
  <c r="F26" i="1" s="1"/>
  <c r="F57" i="1" s="1"/>
  <c r="E29" i="1"/>
  <c r="D29" i="1"/>
  <c r="C29" i="1"/>
  <c r="M28" i="1"/>
  <c r="L28" i="1"/>
  <c r="K28" i="1"/>
  <c r="J28" i="1"/>
  <c r="I28" i="1"/>
  <c r="H28" i="1"/>
  <c r="G28" i="1"/>
  <c r="F28" i="1"/>
  <c r="E28" i="1"/>
  <c r="D28" i="1"/>
  <c r="C28" i="1"/>
  <c r="M27" i="1"/>
  <c r="L27" i="1"/>
  <c r="K27" i="1"/>
  <c r="J27" i="1"/>
  <c r="I27" i="1"/>
  <c r="H27" i="1"/>
  <c r="G27" i="1"/>
  <c r="F27" i="1"/>
  <c r="E27" i="1"/>
  <c r="D27" i="1"/>
  <c r="C27" i="1"/>
  <c r="B27" i="1"/>
  <c r="D26" i="1"/>
  <c r="M23" i="1"/>
  <c r="L23" i="1"/>
  <c r="K23" i="1"/>
  <c r="J23" i="1"/>
  <c r="I23" i="1"/>
  <c r="H23" i="1"/>
  <c r="G23" i="1"/>
  <c r="F23" i="1"/>
  <c r="N23" i="1" s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M16" i="1"/>
  <c r="L16" i="1"/>
  <c r="K16" i="1"/>
  <c r="J16" i="1"/>
  <c r="I16" i="1"/>
  <c r="H16" i="1"/>
  <c r="G16" i="1"/>
  <c r="F16" i="1"/>
  <c r="E16" i="1"/>
  <c r="D16" i="1"/>
  <c r="C16" i="1"/>
  <c r="N16" i="1" s="1"/>
  <c r="M13" i="1"/>
  <c r="L13" i="1"/>
  <c r="K13" i="1"/>
  <c r="J13" i="1"/>
  <c r="I13" i="1"/>
  <c r="H13" i="1"/>
  <c r="G13" i="1"/>
  <c r="F13" i="1"/>
  <c r="E13" i="1"/>
  <c r="D13" i="1"/>
  <c r="C13" i="1"/>
  <c r="B13" i="1"/>
  <c r="N13" i="1" s="1"/>
  <c r="M10" i="1"/>
  <c r="L10" i="1"/>
  <c r="K10" i="1"/>
  <c r="J10" i="1"/>
  <c r="J24" i="1" s="1"/>
  <c r="I10" i="1"/>
  <c r="H10" i="1"/>
  <c r="G10" i="1"/>
  <c r="F10" i="1"/>
  <c r="F24" i="1" s="1"/>
  <c r="E10" i="1"/>
  <c r="D10" i="1"/>
  <c r="C10" i="1"/>
  <c r="B10" i="1"/>
  <c r="B24" i="1" s="1"/>
  <c r="M8" i="1"/>
  <c r="L8" i="1"/>
  <c r="K8" i="1"/>
  <c r="J8" i="1"/>
  <c r="I8" i="1"/>
  <c r="H8" i="1"/>
  <c r="G8" i="1"/>
  <c r="F8" i="1"/>
  <c r="E8" i="1"/>
  <c r="D8" i="1"/>
  <c r="C8" i="1"/>
  <c r="B8" i="1"/>
  <c r="N37" i="1" l="1"/>
  <c r="J26" i="1"/>
  <c r="J57" i="1" s="1"/>
  <c r="G24" i="1"/>
  <c r="G59" i="1" s="1"/>
  <c r="N29" i="1"/>
  <c r="N35" i="1"/>
  <c r="M42" i="1"/>
  <c r="E67" i="1"/>
  <c r="I67" i="1"/>
  <c r="D24" i="1"/>
  <c r="H24" i="1"/>
  <c r="L24" i="1"/>
  <c r="L58" i="1" s="1"/>
  <c r="N27" i="1"/>
  <c r="N28" i="1"/>
  <c r="H26" i="1"/>
  <c r="H57" i="1" s="1"/>
  <c r="L26" i="1"/>
  <c r="L57" i="1" s="1"/>
  <c r="N45" i="1"/>
  <c r="N52" i="1"/>
  <c r="M67" i="1"/>
  <c r="F67" i="1"/>
  <c r="F58" i="1"/>
  <c r="D57" i="1"/>
  <c r="C24" i="1"/>
  <c r="K24" i="1"/>
  <c r="K59" i="1" s="1"/>
  <c r="E26" i="1"/>
  <c r="E57" i="1" s="1"/>
  <c r="I24" i="1"/>
  <c r="I58" i="1" s="1"/>
  <c r="E24" i="1"/>
  <c r="E58" i="1" s="1"/>
  <c r="M24" i="1"/>
  <c r="N22" i="1"/>
  <c r="C26" i="1"/>
  <c r="C57" i="1" s="1"/>
  <c r="G26" i="1"/>
  <c r="G57" i="1" s="1"/>
  <c r="G58" i="1" s="1"/>
  <c r="K26" i="1"/>
  <c r="K57" i="1" s="1"/>
  <c r="I26" i="1"/>
  <c r="I57" i="1" s="1"/>
  <c r="M26" i="1"/>
  <c r="M57" i="1" s="1"/>
  <c r="M59" i="1" s="1"/>
  <c r="N51" i="1"/>
  <c r="D67" i="1"/>
  <c r="K58" i="1"/>
  <c r="J58" i="1"/>
  <c r="M58" i="1"/>
  <c r="F59" i="1"/>
  <c r="J59" i="1"/>
  <c r="L59" i="1"/>
  <c r="B58" i="1"/>
  <c r="B59" i="1"/>
  <c r="C59" i="1"/>
  <c r="C58" i="1"/>
  <c r="D59" i="1"/>
  <c r="D58" i="1"/>
  <c r="N30" i="1"/>
  <c r="N26" i="1" s="1"/>
  <c r="N57" i="1" s="1"/>
  <c r="N43" i="1"/>
  <c r="N42" i="1" s="1"/>
  <c r="N33" i="1"/>
  <c r="N10" i="1"/>
  <c r="N24" i="1" s="1"/>
  <c r="H58" i="1" l="1"/>
  <c r="E59" i="1"/>
  <c r="I59" i="1"/>
  <c r="H59" i="1"/>
  <c r="N58" i="1"/>
</calcChain>
</file>

<file path=xl/sharedStrings.xml><?xml version="1.0" encoding="utf-8"?>
<sst xmlns="http://schemas.openxmlformats.org/spreadsheetml/2006/main" count="115" uniqueCount="78">
  <si>
    <t>Relatório - Gestão em Saúde - Data: 05/02/2024 16:28</t>
  </si>
  <si>
    <t>Relatório - Demonstrativo do Fluxo de Caixa</t>
  </si>
  <si>
    <t>CAC Guarulhos - Período: 2024</t>
  </si>
  <si>
    <t> 616 - Fluxo de Caixa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</si>
  <si>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</si>
  <si>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</si>
  <si>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</si>
  <si>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</si>
  <si>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</si>
  <si>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</si>
  <si>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</si>
  <si>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</si>
  <si>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</si>
  <si>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</si>
  <si>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</si>
  <si>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</si>
  <si>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</si>
  <si>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</si>
  <si>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Saldo do Mês Anterior</t>
  </si>
  <si>
    <t>RECEITAS</t>
  </si>
  <si>
    <t>Repasse Contrato de Gestão/Convênio/ Termos de Aditamento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</si>
  <si>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</si>
  <si>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</si>
  <si>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</si>
  <si>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</si>
  <si>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</si>
  <si>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Receitas Financeiras</t>
  </si>
  <si>
    <t>Reciclagem</t>
  </si>
  <si>
    <t>Contrapartida de Ensino (Estágios / Residência Médica)</t>
  </si>
  <si>
    <t>Outras Receitas Acessórias</t>
  </si>
  <si>
    <t>Doações - Recursos Financeiros</t>
  </si>
  <si>
    <t>Fonte Suplementar</t>
  </si>
  <si>
    <t>Estornos / Reembolso de Despesas</t>
  </si>
  <si>
    <t>Outras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</si>
  <si>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</si>
  <si>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</si>
  <si>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</si>
  <si>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</si>
  <si>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</si>
  <si>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</si>
  <si>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</si>
  <si>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</si>
  <si>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</si>
  <si>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</si>
  <si>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</si>
  <si>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Ordenados - Complemento Piso Enfermagem</t>
  </si>
  <si>
    <t>Ressarcimento - Complemento Piso Enfermagem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</si>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</sst>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b/>
      <sz val="8"/>
      <color rgb="FF696969"/>
      <name val="Aptos Display"/>
      <family val="2"/>
      <scheme val="major"/>
    </font>
    <font>
      <b/>
      <sz val="8"/>
      <color theme="1"/>
      <name val="Aptos Display"/>
      <family val="2"/>
      <scheme val="major"/>
    </font>
    <font>
      <sz val="8"/>
      <name val="Aptos Display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43" fontId="5" fillId="0" borderId="3" xfId="1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2" fillId="0" borderId="3" xfId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43" fontId="2" fillId="0" borderId="0" xfId="1" applyFont="1" applyBorder="1" applyAlignment="1">
      <alignment horizontal="right" wrapText="1"/>
    </xf>
    <xf numFmtId="43" fontId="5" fillId="0" borderId="0" xfId="1" applyFont="1" applyBorder="1" applyAlignment="1">
      <alignment horizontal="right" wrapText="1"/>
    </xf>
    <xf numFmtId="43" fontId="2" fillId="0" borderId="0" xfId="0" applyNumberFormat="1" applyFont="1"/>
    <xf numFmtId="43" fontId="6" fillId="0" borderId="0" xfId="1" applyFont="1" applyAlignment="1">
      <alignment horizontal="right"/>
    </xf>
    <xf numFmtId="43" fontId="2" fillId="0" borderId="0" xfId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ntabilidade\AreaComum\Administracao\Adriana%20Contabil\2023\2023%20CAC%20Guarulhos\13.Relat&#243;rios\Dem%20Fluxo%20de%20Caixa%20CAC%20Guarulhos%202023.xlsx" TargetMode="External"/><Relationship Id="rId1" Type="http://schemas.openxmlformats.org/officeDocument/2006/relationships/externalLinkPath" Target="file:///V:\Contabilidade\AreaComum\Administracao\Adriana%20Contabil\2023\2023%20CAC%20Guarulhos\13.Relat&#243;rios\Dem%20Fluxo%20de%20Caixa%20CAC%20Guarulhos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Fluxo%20de%20Caixa\2024\12.24%20-%20Dem%20Fluxo%20de%20Caixa%20CAC%20Guarulhos%202024.xlsx" TargetMode="External"/><Relationship Id="rId1" Type="http://schemas.openxmlformats.org/officeDocument/2006/relationships/externalLinkPath" Target="file:///V:\Ceac\AreaComum\CAC%20GUARULHOS\Departamentos\Contabilidade\Fluxo%20de%20Caixa\2024\12.24%20-%20Dem%20Fluxo%20de%20Caixa%20CAC%20Guarulh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20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9">
          <cell r="B49">
            <v>1272539.6500000022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2024"/>
    </sheetNames>
    <sheetDataSet>
      <sheetData sheetId="0">
        <row r="10">
          <cell r="B10">
            <v>2269516.2799999998</v>
          </cell>
        </row>
        <row r="13">
          <cell r="B13">
            <v>27176.120000000003</v>
          </cell>
        </row>
        <row r="59">
          <cell r="B59">
            <v>1048157.3800000022</v>
          </cell>
        </row>
      </sheetData>
      <sheetData sheetId="1">
        <row r="10">
          <cell r="B10">
            <v>2473628.46</v>
          </cell>
        </row>
        <row r="13">
          <cell r="B13"/>
        </row>
        <row r="16">
          <cell r="B16">
            <v>1428.49</v>
          </cell>
        </row>
        <row r="22">
          <cell r="B22"/>
        </row>
        <row r="23">
          <cell r="B23"/>
        </row>
        <row r="27">
          <cell r="B27">
            <v>279441.83999999997</v>
          </cell>
        </row>
        <row r="28">
          <cell r="B28">
            <v>136757.88</v>
          </cell>
        </row>
        <row r="29">
          <cell r="B29">
            <v>28042.03</v>
          </cell>
        </row>
        <row r="30">
          <cell r="B30">
            <v>108995.89</v>
          </cell>
        </row>
        <row r="31">
          <cell r="B31">
            <v>1274.05</v>
          </cell>
        </row>
        <row r="32">
          <cell r="B32">
            <v>31.72</v>
          </cell>
        </row>
        <row r="33">
          <cell r="B33">
            <v>107168.06</v>
          </cell>
        </row>
        <row r="39">
          <cell r="B39">
            <v>24477.15</v>
          </cell>
        </row>
        <row r="41">
          <cell r="B41">
            <v>187815.62</v>
          </cell>
        </row>
        <row r="43">
          <cell r="B43">
            <v>354064.79</v>
          </cell>
        </row>
        <row r="45">
          <cell r="B45">
            <v>33996.239999999998</v>
          </cell>
        </row>
        <row r="50">
          <cell r="B50">
            <v>5318.36</v>
          </cell>
        </row>
        <row r="51">
          <cell r="B51">
            <v>788.72</v>
          </cell>
        </row>
        <row r="52">
          <cell r="B52">
            <v>813</v>
          </cell>
        </row>
        <row r="56">
          <cell r="B56">
            <v>1080432.43</v>
          </cell>
        </row>
        <row r="65">
          <cell r="B65">
            <v>1172796.55</v>
          </cell>
        </row>
        <row r="66">
          <cell r="B66">
            <v>1000</v>
          </cell>
        </row>
      </sheetData>
      <sheetData sheetId="2">
        <row r="8">
          <cell r="B8">
            <v>1173796.5500000021</v>
          </cell>
        </row>
        <row r="10">
          <cell r="B10">
            <v>2561200.5</v>
          </cell>
        </row>
        <row r="13">
          <cell r="B13"/>
        </row>
        <row r="16">
          <cell r="B16">
            <v>11295.46</v>
          </cell>
        </row>
        <row r="22">
          <cell r="B22">
            <v>1926.4</v>
          </cell>
        </row>
        <row r="23">
          <cell r="B23"/>
        </row>
        <row r="27">
          <cell r="B27">
            <v>308673.15000000002</v>
          </cell>
        </row>
        <row r="28">
          <cell r="B28">
            <v>137548.47</v>
          </cell>
        </row>
        <row r="29">
          <cell r="B29">
            <v>19716.38</v>
          </cell>
        </row>
        <row r="30">
          <cell r="B30">
            <v>98283.16</v>
          </cell>
        </row>
        <row r="31">
          <cell r="B31">
            <v>14172.43</v>
          </cell>
        </row>
        <row r="32">
          <cell r="B32">
            <v>25.26</v>
          </cell>
        </row>
        <row r="33">
          <cell r="B33">
            <v>32164.339999999997</v>
          </cell>
        </row>
        <row r="39">
          <cell r="B39">
            <v>27064.19</v>
          </cell>
        </row>
        <row r="41">
          <cell r="B41">
            <v>181529.3</v>
          </cell>
        </row>
        <row r="43">
          <cell r="B43">
            <v>263904.95</v>
          </cell>
        </row>
        <row r="45">
          <cell r="B45">
            <v>60780.43</v>
          </cell>
        </row>
        <row r="50">
          <cell r="B50">
            <v>12289.33</v>
          </cell>
        </row>
        <row r="51">
          <cell r="B51">
            <v>3210.67</v>
          </cell>
        </row>
        <row r="52">
          <cell r="B52">
            <v>833.5</v>
          </cell>
        </row>
        <row r="53">
          <cell r="B53"/>
        </row>
        <row r="54">
          <cell r="B54"/>
        </row>
        <row r="55">
          <cell r="B55"/>
        </row>
        <row r="56">
          <cell r="B56">
            <v>1065011.58</v>
          </cell>
        </row>
        <row r="65">
          <cell r="B65">
            <v>1522011.77</v>
          </cell>
        </row>
        <row r="66">
          <cell r="B66">
            <v>1000</v>
          </cell>
        </row>
        <row r="73">
          <cell r="B73">
            <v>1523011.77</v>
          </cell>
        </row>
      </sheetData>
      <sheetData sheetId="3">
        <row r="8">
          <cell r="B8">
            <v>1523011.7700000019</v>
          </cell>
        </row>
        <row r="10">
          <cell r="B10">
            <v>2723219.77</v>
          </cell>
        </row>
        <row r="13">
          <cell r="B13">
            <v>9134.7000000000007</v>
          </cell>
        </row>
        <row r="16">
          <cell r="B16">
            <v>13653.7</v>
          </cell>
        </row>
        <row r="22">
          <cell r="B22">
            <v>949.76</v>
          </cell>
        </row>
        <row r="27">
          <cell r="B27">
            <v>292625.88999999996</v>
          </cell>
        </row>
        <row r="28">
          <cell r="B28">
            <v>142536.59</v>
          </cell>
        </row>
        <row r="29">
          <cell r="B29">
            <v>31825.65</v>
          </cell>
        </row>
        <row r="30">
          <cell r="B30">
            <v>92577.46</v>
          </cell>
        </row>
        <row r="31">
          <cell r="B31">
            <v>63641.42</v>
          </cell>
        </row>
        <row r="32">
          <cell r="B32">
            <v>63.43</v>
          </cell>
        </row>
        <row r="33">
          <cell r="B33">
            <v>35308.649999999994</v>
          </cell>
        </row>
        <row r="39">
          <cell r="B39">
            <v>31147.45</v>
          </cell>
        </row>
        <row r="41">
          <cell r="B41">
            <v>205825.92000000001</v>
          </cell>
        </row>
        <row r="43">
          <cell r="B43">
            <v>684407.29</v>
          </cell>
        </row>
        <row r="45">
          <cell r="B45">
            <v>72420.97</v>
          </cell>
        </row>
        <row r="50">
          <cell r="B50">
            <v>8934.16</v>
          </cell>
        </row>
        <row r="51">
          <cell r="B51">
            <v>1273.1099999999999</v>
          </cell>
        </row>
        <row r="52">
          <cell r="B52">
            <v>1114.3</v>
          </cell>
        </row>
        <row r="56">
          <cell r="B56">
            <v>1171420.1299999999</v>
          </cell>
        </row>
        <row r="65">
          <cell r="B65">
            <v>1434120.1800000002</v>
          </cell>
        </row>
        <row r="66">
          <cell r="B66">
            <v>727.1</v>
          </cell>
        </row>
        <row r="73">
          <cell r="B73">
            <v>1434847.2800000003</v>
          </cell>
        </row>
      </sheetData>
      <sheetData sheetId="4">
        <row r="8">
          <cell r="B8">
            <v>1434847.2800000021</v>
          </cell>
        </row>
        <row r="10">
          <cell r="B10">
            <v>3299460.99</v>
          </cell>
        </row>
        <row r="13">
          <cell r="B13"/>
        </row>
        <row r="16">
          <cell r="B16">
            <v>4729.62</v>
          </cell>
        </row>
        <row r="22">
          <cell r="B22">
            <v>977.95</v>
          </cell>
        </row>
        <row r="23">
          <cell r="B23"/>
        </row>
        <row r="27">
          <cell r="B27">
            <v>366152.33</v>
          </cell>
        </row>
        <row r="28">
          <cell r="B28">
            <v>142745.10999999999</v>
          </cell>
        </row>
        <row r="29">
          <cell r="B29"/>
        </row>
        <row r="30">
          <cell r="B30">
            <v>110458.1</v>
          </cell>
        </row>
        <row r="31">
          <cell r="B31"/>
        </row>
        <row r="32">
          <cell r="B32">
            <v>388.36</v>
          </cell>
        </row>
        <row r="33">
          <cell r="B33">
            <v>60273.869999999995</v>
          </cell>
        </row>
        <row r="39">
          <cell r="B39">
            <v>26746.89</v>
          </cell>
        </row>
        <row r="41">
          <cell r="B41">
            <v>220790.46</v>
          </cell>
        </row>
        <row r="43">
          <cell r="B43">
            <v>1069683.8500000001</v>
          </cell>
        </row>
        <row r="45">
          <cell r="B45">
            <v>34435.61</v>
          </cell>
        </row>
        <row r="50">
          <cell r="B50">
            <v>4799.01</v>
          </cell>
        </row>
        <row r="51">
          <cell r="B51">
            <v>2726.28</v>
          </cell>
        </row>
        <row r="52">
          <cell r="B52">
            <v>869.8</v>
          </cell>
        </row>
        <row r="56">
          <cell r="B56">
            <v>1122644.6299999999</v>
          </cell>
        </row>
        <row r="65">
          <cell r="B65">
            <v>1576530.3399999999</v>
          </cell>
        </row>
        <row r="66">
          <cell r="B66">
            <v>771.2</v>
          </cell>
        </row>
        <row r="73">
          <cell r="B73">
            <v>1577301.5399999998</v>
          </cell>
        </row>
      </sheetData>
      <sheetData sheetId="5">
        <row r="8">
          <cell r="B8">
            <v>1577301.5400000028</v>
          </cell>
        </row>
        <row r="10">
          <cell r="B10">
            <v>3482267.04</v>
          </cell>
        </row>
        <row r="13">
          <cell r="B13">
            <v>1855.49</v>
          </cell>
        </row>
        <row r="16">
          <cell r="B16">
            <v>3260.35</v>
          </cell>
        </row>
        <row r="22">
          <cell r="B22"/>
        </row>
        <row r="23">
          <cell r="B23"/>
        </row>
        <row r="27">
          <cell r="B27">
            <v>280704.09000000003</v>
          </cell>
        </row>
        <row r="28">
          <cell r="B28">
            <v>139034.79</v>
          </cell>
        </row>
        <row r="29">
          <cell r="B29">
            <v>89561.18</v>
          </cell>
        </row>
        <row r="30">
          <cell r="B30">
            <v>121933.26000000001</v>
          </cell>
        </row>
        <row r="31">
          <cell r="B31">
            <v>1492.5</v>
          </cell>
        </row>
        <row r="32">
          <cell r="B32"/>
        </row>
        <row r="33">
          <cell r="B33">
            <v>37336.519999999997</v>
          </cell>
        </row>
        <row r="39">
          <cell r="B39">
            <v>27426.13</v>
          </cell>
        </row>
        <row r="41">
          <cell r="B41">
            <v>202780.4</v>
          </cell>
        </row>
        <row r="43">
          <cell r="B43">
            <v>682094.34</v>
          </cell>
        </row>
        <row r="45">
          <cell r="B45">
            <v>45183.3</v>
          </cell>
        </row>
        <row r="50">
          <cell r="B50">
            <v>12785.51</v>
          </cell>
        </row>
        <row r="51">
          <cell r="B51">
            <v>788.72</v>
          </cell>
        </row>
        <row r="52">
          <cell r="B52">
            <v>866.4</v>
          </cell>
        </row>
        <row r="53">
          <cell r="B53"/>
        </row>
        <row r="56">
          <cell r="B56">
            <v>1101653.32</v>
          </cell>
        </row>
        <row r="65">
          <cell r="B65">
            <v>2320416.52</v>
          </cell>
        </row>
        <row r="66">
          <cell r="B66">
            <v>627.44000000000005</v>
          </cell>
        </row>
        <row r="73">
          <cell r="B73">
            <v>2321043.96</v>
          </cell>
        </row>
      </sheetData>
      <sheetData sheetId="6">
        <row r="8">
          <cell r="B8">
            <v>2321043.9600000037</v>
          </cell>
        </row>
        <row r="10">
          <cell r="B10">
            <v>3257299.41</v>
          </cell>
        </row>
        <row r="13">
          <cell r="B13">
            <v>5548.47</v>
          </cell>
        </row>
        <row r="16">
          <cell r="B16">
            <v>4708.95</v>
          </cell>
        </row>
        <row r="22">
          <cell r="B22">
            <v>1935.36</v>
          </cell>
        </row>
        <row r="23">
          <cell r="B23"/>
        </row>
        <row r="27">
          <cell r="B27">
            <v>291986.14</v>
          </cell>
        </row>
        <row r="28">
          <cell r="B28">
            <v>149406.10999999999</v>
          </cell>
        </row>
        <row r="29">
          <cell r="B29">
            <v>96300.04</v>
          </cell>
        </row>
        <row r="30">
          <cell r="B30">
            <v>127497.76000000001</v>
          </cell>
        </row>
        <row r="31">
          <cell r="B31">
            <v>8833.48</v>
          </cell>
        </row>
        <row r="32">
          <cell r="B32">
            <v>19.43</v>
          </cell>
        </row>
        <row r="33">
          <cell r="B33">
            <v>49621.2</v>
          </cell>
        </row>
        <row r="39">
          <cell r="B39">
            <v>26731.84</v>
          </cell>
        </row>
        <row r="41">
          <cell r="B41">
            <v>252555.28</v>
          </cell>
        </row>
        <row r="43">
          <cell r="B43">
            <v>451855.8</v>
          </cell>
        </row>
        <row r="45">
          <cell r="B45">
            <v>27926.55</v>
          </cell>
        </row>
        <row r="50">
          <cell r="B50">
            <v>9545.74</v>
          </cell>
        </row>
        <row r="51">
          <cell r="B51">
            <v>788.72</v>
          </cell>
        </row>
        <row r="52">
          <cell r="B52">
            <v>853.2</v>
          </cell>
        </row>
        <row r="53">
          <cell r="B53"/>
        </row>
        <row r="56">
          <cell r="B56">
            <v>1087031.93</v>
          </cell>
        </row>
        <row r="65">
          <cell r="B65">
            <v>3008730.92</v>
          </cell>
        </row>
        <row r="66">
          <cell r="B66">
            <v>852.01</v>
          </cell>
        </row>
        <row r="73">
          <cell r="B73">
            <v>3009582.9299999997</v>
          </cell>
        </row>
      </sheetData>
      <sheetData sheetId="7">
        <row r="8">
          <cell r="B8">
            <v>3009582.9300000044</v>
          </cell>
        </row>
        <row r="10">
          <cell r="B10">
            <v>1464245.34</v>
          </cell>
        </row>
        <row r="13">
          <cell r="B13"/>
        </row>
        <row r="16">
          <cell r="B16">
            <v>4298.46</v>
          </cell>
        </row>
        <row r="22">
          <cell r="B22"/>
        </row>
        <row r="23">
          <cell r="B23"/>
        </row>
        <row r="27">
          <cell r="B27">
            <v>291756.32999999996</v>
          </cell>
        </row>
        <row r="28">
          <cell r="B28">
            <v>144970.22</v>
          </cell>
        </row>
        <row r="29">
          <cell r="B29">
            <v>52724.649999999994</v>
          </cell>
        </row>
        <row r="30">
          <cell r="B30">
            <v>122139.67</v>
          </cell>
        </row>
        <row r="31">
          <cell r="B31">
            <v>1416.07</v>
          </cell>
        </row>
        <row r="32">
          <cell r="B32">
            <v>253.18</v>
          </cell>
        </row>
        <row r="33">
          <cell r="B33">
            <v>39672.53</v>
          </cell>
        </row>
        <row r="35">
          <cell r="B35">
            <v>8953.2799999999988</v>
          </cell>
        </row>
        <row r="39">
          <cell r="B39">
            <v>26709.34</v>
          </cell>
        </row>
        <row r="41">
          <cell r="B41">
            <v>311153.23</v>
          </cell>
        </row>
        <row r="43">
          <cell r="B43">
            <v>329855.82</v>
          </cell>
        </row>
        <row r="45">
          <cell r="B45">
            <v>31951.91</v>
          </cell>
        </row>
        <row r="50">
          <cell r="B50">
            <v>7766.22</v>
          </cell>
        </row>
        <row r="51">
          <cell r="B51">
            <v>788.72</v>
          </cell>
        </row>
        <row r="52">
          <cell r="B52">
            <v>853.06</v>
          </cell>
        </row>
        <row r="56">
          <cell r="B56">
            <v>1148500.8799999999</v>
          </cell>
        </row>
        <row r="65">
          <cell r="B65">
            <v>1958232.45</v>
          </cell>
        </row>
        <row r="66">
          <cell r="B66">
            <v>429.17</v>
          </cell>
        </row>
        <row r="73">
          <cell r="B73">
            <v>1958661.6199999999</v>
          </cell>
        </row>
      </sheetData>
      <sheetData sheetId="8">
        <row r="8">
          <cell r="B8">
            <v>1958661.6200000043</v>
          </cell>
        </row>
        <row r="10">
          <cell r="B10">
            <v>2678412.84</v>
          </cell>
        </row>
        <row r="13">
          <cell r="B13">
            <v>5158.68</v>
          </cell>
        </row>
        <row r="16">
          <cell r="B16">
            <v>3287.88</v>
          </cell>
        </row>
        <row r="22">
          <cell r="B22"/>
        </row>
        <row r="23">
          <cell r="B23"/>
        </row>
        <row r="27">
          <cell r="B27">
            <v>307402.21999999997</v>
          </cell>
        </row>
        <row r="28">
          <cell r="B28">
            <v>136757.01999999999</v>
          </cell>
        </row>
        <row r="29">
          <cell r="B29">
            <v>61672.609999999993</v>
          </cell>
        </row>
        <row r="30">
          <cell r="B30">
            <v>115832.7</v>
          </cell>
        </row>
        <row r="31">
          <cell r="B31">
            <v>15689.22</v>
          </cell>
        </row>
        <row r="32">
          <cell r="B32">
            <v>160.91999999999999</v>
          </cell>
        </row>
        <row r="33">
          <cell r="B33">
            <v>25611.41</v>
          </cell>
        </row>
        <row r="35">
          <cell r="B35">
            <v>8953.2799999999988</v>
          </cell>
        </row>
        <row r="39">
          <cell r="B39">
            <v>29319.24</v>
          </cell>
        </row>
        <row r="41">
          <cell r="B41">
            <v>199792.74</v>
          </cell>
        </row>
        <row r="43">
          <cell r="B43">
            <v>413821.21</v>
          </cell>
        </row>
        <row r="45">
          <cell r="B45">
            <v>69532.73</v>
          </cell>
        </row>
        <row r="50">
          <cell r="B50">
            <v>8279.8799999999992</v>
          </cell>
        </row>
        <row r="51">
          <cell r="B51">
            <v>788.72</v>
          </cell>
        </row>
        <row r="52">
          <cell r="B52">
            <v>858.44</v>
          </cell>
        </row>
        <row r="56">
          <cell r="B56">
            <v>1216934.8899999999</v>
          </cell>
        </row>
        <row r="65">
          <cell r="B65">
            <v>2033222.79</v>
          </cell>
        </row>
        <row r="66">
          <cell r="B66">
            <v>891</v>
          </cell>
        </row>
        <row r="73">
          <cell r="B73">
            <v>2034113.79</v>
          </cell>
        </row>
      </sheetData>
      <sheetData sheetId="9">
        <row r="8">
          <cell r="B8">
            <v>2034113.7900000047</v>
          </cell>
        </row>
        <row r="10">
          <cell r="B10">
            <v>3107530.63</v>
          </cell>
        </row>
        <row r="13">
          <cell r="B13">
            <v>2579.34</v>
          </cell>
        </row>
        <row r="16">
          <cell r="B16">
            <v>3677.77</v>
          </cell>
        </row>
        <row r="22">
          <cell r="B22"/>
        </row>
        <row r="23">
          <cell r="B23"/>
        </row>
        <row r="27">
          <cell r="B27">
            <v>309123.31999999995</v>
          </cell>
        </row>
        <row r="28">
          <cell r="B28">
            <v>148055.18</v>
          </cell>
        </row>
        <row r="29">
          <cell r="B29">
            <v>37158.71</v>
          </cell>
        </row>
        <row r="30">
          <cell r="B30">
            <v>121620.20999999999</v>
          </cell>
        </row>
        <row r="31">
          <cell r="B31">
            <v>10909.76</v>
          </cell>
        </row>
        <row r="32">
          <cell r="B32">
            <v>836.24</v>
          </cell>
        </row>
        <row r="33">
          <cell r="B33">
            <v>36938.229999999996</v>
          </cell>
        </row>
        <row r="35">
          <cell r="B35">
            <v>8953.2799999999988</v>
          </cell>
        </row>
        <row r="39">
          <cell r="B39">
            <v>26790.31</v>
          </cell>
        </row>
        <row r="41">
          <cell r="B41">
            <v>245585.96</v>
          </cell>
        </row>
        <row r="43">
          <cell r="B43">
            <v>476576.99</v>
          </cell>
        </row>
        <row r="45">
          <cell r="B45">
            <v>44259.75</v>
          </cell>
        </row>
        <row r="50">
          <cell r="B50">
            <v>6088.25</v>
          </cell>
        </row>
        <row r="51">
          <cell r="B51">
            <v>788.72</v>
          </cell>
        </row>
        <row r="52">
          <cell r="B52">
            <v>852.9</v>
          </cell>
        </row>
        <row r="56">
          <cell r="B56">
            <v>1177537.6399999999</v>
          </cell>
        </row>
        <row r="65">
          <cell r="B65">
            <v>2495270.2599999998</v>
          </cell>
        </row>
        <row r="66">
          <cell r="B66">
            <v>555.82000000000005</v>
          </cell>
        </row>
        <row r="73">
          <cell r="B73">
            <v>2495826.0799999996</v>
          </cell>
        </row>
      </sheetData>
      <sheetData sheetId="10">
        <row r="8">
          <cell r="B8">
            <v>2495826.0800000052</v>
          </cell>
        </row>
        <row r="10">
          <cell r="B10">
            <v>3165956.19</v>
          </cell>
        </row>
        <row r="13">
          <cell r="B13">
            <v>4728.12</v>
          </cell>
        </row>
        <row r="16">
          <cell r="B16">
            <v>3876.96</v>
          </cell>
        </row>
        <row r="22">
          <cell r="B22"/>
        </row>
        <row r="23">
          <cell r="B23"/>
        </row>
        <row r="27">
          <cell r="B27">
            <v>313323.66999999993</v>
          </cell>
        </row>
        <row r="28">
          <cell r="B28">
            <v>151079.41</v>
          </cell>
        </row>
        <row r="29">
          <cell r="B29">
            <v>40768.410000000003</v>
          </cell>
        </row>
        <row r="30">
          <cell r="B30">
            <v>116565.5</v>
          </cell>
        </row>
        <row r="31">
          <cell r="B31"/>
        </row>
        <row r="32">
          <cell r="B32">
            <v>120122.48000000001</v>
          </cell>
        </row>
        <row r="33">
          <cell r="B33">
            <v>50155.45</v>
          </cell>
        </row>
        <row r="35">
          <cell r="B35">
            <v>8953.2799999999988</v>
          </cell>
        </row>
        <row r="39">
          <cell r="B39">
            <v>27098.07</v>
          </cell>
        </row>
        <row r="41">
          <cell r="B41">
            <v>174934.03</v>
          </cell>
        </row>
        <row r="43">
          <cell r="B43">
            <v>403823.78</v>
          </cell>
        </row>
        <row r="45">
          <cell r="B45">
            <v>18034.560000000001</v>
          </cell>
        </row>
        <row r="50">
          <cell r="B50">
            <v>5621.08</v>
          </cell>
        </row>
        <row r="51">
          <cell r="B51">
            <v>788.72</v>
          </cell>
        </row>
        <row r="52">
          <cell r="B52">
            <v>1141</v>
          </cell>
        </row>
        <row r="56">
          <cell r="B56">
            <v>910743.34</v>
          </cell>
        </row>
        <row r="65">
          <cell r="B65">
            <v>3326742.9899999998</v>
          </cell>
        </row>
        <row r="66">
          <cell r="B66">
            <v>491.58</v>
          </cell>
        </row>
        <row r="73">
          <cell r="B73">
            <v>3327234.57</v>
          </cell>
        </row>
      </sheetData>
      <sheetData sheetId="11">
        <row r="8">
          <cell r="B8">
            <v>3327234.5700000054</v>
          </cell>
        </row>
        <row r="10">
          <cell r="B10">
            <v>5113707.78</v>
          </cell>
        </row>
        <row r="13">
          <cell r="B13">
            <v>2579.34</v>
          </cell>
        </row>
        <row r="16">
          <cell r="B16">
            <v>5254.87</v>
          </cell>
        </row>
        <row r="22">
          <cell r="B22"/>
        </row>
        <row r="23">
          <cell r="B23"/>
        </row>
        <row r="27">
          <cell r="B27">
            <v>311393.32000000007</v>
          </cell>
        </row>
        <row r="28">
          <cell r="B28">
            <v>142025.26999999999</v>
          </cell>
        </row>
        <row r="29">
          <cell r="B29">
            <v>34209.22</v>
          </cell>
        </row>
        <row r="30">
          <cell r="B30">
            <v>123109.36</v>
          </cell>
        </row>
        <row r="31">
          <cell r="B31">
            <v>2261.2199999999998</v>
          </cell>
        </row>
        <row r="32">
          <cell r="B32">
            <v>250539.85</v>
          </cell>
        </row>
        <row r="33">
          <cell r="B33">
            <v>24534.629999999997</v>
          </cell>
        </row>
        <row r="35">
          <cell r="B35">
            <v>8961.3499999999985</v>
          </cell>
        </row>
        <row r="39">
          <cell r="B39">
            <v>35672.83</v>
          </cell>
        </row>
        <row r="41">
          <cell r="B41">
            <v>206254.3</v>
          </cell>
        </row>
        <row r="43">
          <cell r="B43">
            <v>382440.77</v>
          </cell>
        </row>
        <row r="45">
          <cell r="B45">
            <v>23124.3</v>
          </cell>
        </row>
        <row r="47">
          <cell r="B47">
            <v>5402.97</v>
          </cell>
        </row>
        <row r="50">
          <cell r="B50">
            <v>7642.84</v>
          </cell>
        </row>
        <row r="51">
          <cell r="B51">
            <v>788.72</v>
          </cell>
        </row>
        <row r="52">
          <cell r="B52">
            <v>1301.8699999999999</v>
          </cell>
        </row>
        <row r="56">
          <cell r="B56">
            <v>880740.59</v>
          </cell>
        </row>
        <row r="64">
          <cell r="B64">
            <v>3613880.3199999998</v>
          </cell>
        </row>
        <row r="65">
          <cell r="B65">
            <v>2393806.3899999997</v>
          </cell>
        </row>
        <row r="66">
          <cell r="B66">
            <v>686.44</v>
          </cell>
        </row>
        <row r="73">
          <cell r="B73">
            <v>6008373.1499999994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56F2-66A9-4296-8969-7B36A9F186FA}">
  <dimension ref="A1:P77"/>
  <sheetViews>
    <sheetView showGridLines="0" tabSelected="1" view="pageBreakPreview" zoomScale="80" zoomScaleNormal="100" zoomScaleSheetLayoutView="80" workbookViewId="0">
      <selection activeCell="T35" sqref="T35"/>
    </sheetView>
  </sheetViews>
  <sheetFormatPr defaultRowHeight="11.25" x14ac:dyDescent="0.2"/>
  <cols>
    <col min="1" max="1" width="52" style="2" bestFit="1" customWidth="1"/>
    <col min="2" max="5" width="13.85546875" style="2" bestFit="1" customWidth="1"/>
    <col min="6" max="6" width="13.5703125" style="2" bestFit="1" customWidth="1"/>
    <col min="7" max="13" width="13.85546875" style="2" bestFit="1" customWidth="1"/>
    <col min="14" max="14" width="15.140625" style="2" bestFit="1" customWidth="1"/>
    <col min="15" max="16" width="3.28515625" style="2" bestFit="1" customWidth="1"/>
    <col min="17" max="19" width="9.140625" style="2"/>
    <col min="20" max="20" width="12.140625" style="2" bestFit="1" customWidth="1"/>
    <col min="21" max="16384" width="9.140625" style="2"/>
  </cols>
  <sheetData>
    <row r="1" spans="1:16" ht="12.9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2.95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2.95" customHeight="1" thickBo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2.95" customHeight="1" thickBot="1" x14ac:dyDescent="0.25">
      <c r="A4" s="3" t="s">
        <v>3</v>
      </c>
    </row>
    <row r="5" spans="1:16" ht="12.95" customHeight="1" thickBot="1" x14ac:dyDescent="0.25"/>
    <row r="6" spans="1:16" ht="12.95" customHeight="1" thickBot="1" x14ac:dyDescent="0.25">
      <c r="A6" s="20"/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24"/>
    </row>
    <row r="7" spans="1:16" ht="12.95" customHeight="1" thickBot="1" x14ac:dyDescent="0.25">
      <c r="A7" s="21"/>
      <c r="B7" s="4" t="s">
        <v>17</v>
      </c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  <c r="H7" s="4" t="s">
        <v>17</v>
      </c>
      <c r="I7" s="4" t="s">
        <v>17</v>
      </c>
      <c r="J7" s="4" t="s">
        <v>17</v>
      </c>
      <c r="K7" s="4" t="s">
        <v>17</v>
      </c>
      <c r="L7" s="4" t="s">
        <v>17</v>
      </c>
      <c r="M7" s="4" t="s">
        <v>17</v>
      </c>
      <c r="N7" s="4" t="s">
        <v>17</v>
      </c>
      <c r="O7" s="24"/>
    </row>
    <row r="8" spans="1:16" ht="12.95" customHeight="1" thickBot="1" x14ac:dyDescent="0.25">
      <c r="A8" s="5" t="s">
        <v>18</v>
      </c>
      <c r="B8" s="6">
        <f>[1]Dez!$B$49</f>
        <v>1272539.6500000022</v>
      </c>
      <c r="C8" s="6">
        <f>[2]Jan!B59</f>
        <v>1048157.3800000022</v>
      </c>
      <c r="D8" s="6">
        <f>[2]Mar!B8</f>
        <v>1173796.5500000021</v>
      </c>
      <c r="E8" s="6">
        <f>[2]Abr!B8</f>
        <v>1523011.7700000019</v>
      </c>
      <c r="F8" s="6">
        <f>[2]Mai!B8</f>
        <v>1434847.2800000021</v>
      </c>
      <c r="G8" s="6">
        <f>[2]Jun!B8</f>
        <v>1577301.5400000028</v>
      </c>
      <c r="H8" s="6">
        <f>[2]Jul!B8</f>
        <v>2321043.9600000037</v>
      </c>
      <c r="I8" s="6">
        <f>[2]Ago!B8</f>
        <v>3009582.9300000044</v>
      </c>
      <c r="J8" s="6">
        <f>[2]Set!B8</f>
        <v>1958661.6200000043</v>
      </c>
      <c r="K8" s="6">
        <f>[2]Out!B8</f>
        <v>2034113.7900000047</v>
      </c>
      <c r="L8" s="6">
        <f>[2]Nov!B8</f>
        <v>2495826.0800000052</v>
      </c>
      <c r="M8" s="6">
        <f>[2]Dez!B8</f>
        <v>3327234.5700000054</v>
      </c>
      <c r="N8" s="6"/>
    </row>
    <row r="9" spans="1:16" ht="12.95" customHeight="1" thickBot="1" x14ac:dyDescent="0.25">
      <c r="A9" s="7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6" ht="12.95" customHeight="1" thickBot="1" x14ac:dyDescent="0.25">
      <c r="A10" s="5" t="s">
        <v>20</v>
      </c>
      <c r="B10" s="9">
        <f>[2]Jan!B10</f>
        <v>2269516.2799999998</v>
      </c>
      <c r="C10" s="9">
        <f>[2]Fev!B10</f>
        <v>2473628.46</v>
      </c>
      <c r="D10" s="9">
        <f>[2]Mar!B10</f>
        <v>2561200.5</v>
      </c>
      <c r="E10" s="9">
        <f>[2]Abr!B10</f>
        <v>2723219.77</v>
      </c>
      <c r="F10" s="9">
        <f>[2]Mai!B10</f>
        <v>3299460.99</v>
      </c>
      <c r="G10" s="9">
        <f>[2]Jun!B10</f>
        <v>3482267.04</v>
      </c>
      <c r="H10" s="9">
        <f>[2]Jul!B10</f>
        <v>3257299.41</v>
      </c>
      <c r="I10" s="9">
        <f>[2]Ago!B10</f>
        <v>1464245.34</v>
      </c>
      <c r="J10" s="9">
        <f>[2]Set!B10</f>
        <v>2678412.84</v>
      </c>
      <c r="K10" s="9">
        <f>[2]Out!B10</f>
        <v>3107530.63</v>
      </c>
      <c r="L10" s="9">
        <f>[2]Nov!B10</f>
        <v>3165956.19</v>
      </c>
      <c r="M10" s="9">
        <f>[2]Dez!B10</f>
        <v>5113707.78</v>
      </c>
      <c r="N10" s="9">
        <f>SUM(B10:M10)</f>
        <v>35596445.229999997</v>
      </c>
    </row>
    <row r="11" spans="1:16" ht="12.95" customHeight="1" thickBot="1" x14ac:dyDescent="0.25">
      <c r="A11" s="5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6" ht="12.95" customHeight="1" thickBot="1" x14ac:dyDescent="0.25">
      <c r="A12" s="5" t="s">
        <v>22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6" ht="12.95" customHeight="1" thickBot="1" x14ac:dyDescent="0.25">
      <c r="A13" s="5" t="s">
        <v>23</v>
      </c>
      <c r="B13" s="9">
        <f>[2]Jan!B13</f>
        <v>27176.120000000003</v>
      </c>
      <c r="C13" s="9">
        <f>[2]Fev!B13</f>
        <v>0</v>
      </c>
      <c r="D13" s="9">
        <f>[2]Mar!B13</f>
        <v>0</v>
      </c>
      <c r="E13" s="9">
        <f>[2]Abr!B13</f>
        <v>9134.7000000000007</v>
      </c>
      <c r="F13" s="9">
        <f>[2]Mai!B13</f>
        <v>0</v>
      </c>
      <c r="G13" s="9">
        <f>[2]Jun!B13</f>
        <v>1855.49</v>
      </c>
      <c r="H13" s="9">
        <f>[2]Jul!B13</f>
        <v>5548.47</v>
      </c>
      <c r="I13" s="9">
        <f>[2]Ago!B13</f>
        <v>0</v>
      </c>
      <c r="J13" s="9">
        <f>[2]Set!B13</f>
        <v>5158.68</v>
      </c>
      <c r="K13" s="9">
        <f>[2]Out!B13</f>
        <v>2579.34</v>
      </c>
      <c r="L13" s="9">
        <f>[2]Nov!B13</f>
        <v>4728.12</v>
      </c>
      <c r="M13" s="9">
        <f>[2]Dez!B13</f>
        <v>2579.34</v>
      </c>
      <c r="N13" s="9">
        <f>SUM(B13:M13)</f>
        <v>58760.260000000009</v>
      </c>
    </row>
    <row r="14" spans="1:16" ht="12.95" customHeight="1" thickBot="1" x14ac:dyDescent="0.25">
      <c r="A14" s="5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ht="12.95" customHeight="1" thickBot="1" x14ac:dyDescent="0.25">
      <c r="A15" s="5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ht="12.95" customHeight="1" thickBot="1" x14ac:dyDescent="0.25">
      <c r="A16" s="5" t="s">
        <v>26</v>
      </c>
      <c r="B16" s="9">
        <v>1239.25</v>
      </c>
      <c r="C16" s="9">
        <f>[2]Fev!B16</f>
        <v>1428.49</v>
      </c>
      <c r="D16" s="9">
        <f>[2]Mar!B16</f>
        <v>11295.46</v>
      </c>
      <c r="E16" s="9">
        <f>[2]Abr!B16</f>
        <v>13653.7</v>
      </c>
      <c r="F16" s="9">
        <f>[2]Mai!B16</f>
        <v>4729.62</v>
      </c>
      <c r="G16" s="9">
        <f>[2]Jun!B16</f>
        <v>3260.35</v>
      </c>
      <c r="H16" s="9">
        <f>[2]Jul!B16</f>
        <v>4708.95</v>
      </c>
      <c r="I16" s="9">
        <f>[2]Ago!B16</f>
        <v>4298.46</v>
      </c>
      <c r="J16" s="9">
        <f>[2]Set!B16</f>
        <v>3287.88</v>
      </c>
      <c r="K16" s="9">
        <f>[2]Out!B16</f>
        <v>3677.77</v>
      </c>
      <c r="L16" s="9">
        <f>[2]Nov!B16</f>
        <v>3876.96</v>
      </c>
      <c r="M16" s="9">
        <f>[2]Dez!B16</f>
        <v>5254.87</v>
      </c>
      <c r="N16" s="9">
        <f>SUM(B16:M16)</f>
        <v>60711.759999999995</v>
      </c>
    </row>
    <row r="17" spans="1:14" ht="12.95" customHeight="1" thickBot="1" x14ac:dyDescent="0.25">
      <c r="A17" s="5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2.95" customHeight="1" thickBot="1" x14ac:dyDescent="0.25">
      <c r="A18" s="5" t="s">
        <v>28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2.95" customHeight="1" thickBot="1" x14ac:dyDescent="0.25">
      <c r="A19" s="5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2.95" customHeight="1" thickBot="1" x14ac:dyDescent="0.25">
      <c r="A20" s="5" t="s">
        <v>30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2.95" customHeight="1" thickBot="1" x14ac:dyDescent="0.25">
      <c r="A21" s="5" t="s">
        <v>31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2.95" customHeight="1" thickBot="1" x14ac:dyDescent="0.25">
      <c r="A22" s="5" t="s">
        <v>32</v>
      </c>
      <c r="B22" s="9">
        <v>976.64</v>
      </c>
      <c r="C22" s="9">
        <f>[2]Fev!B22</f>
        <v>0</v>
      </c>
      <c r="D22" s="9">
        <f>[2]Mar!B22</f>
        <v>1926.4</v>
      </c>
      <c r="E22" s="9">
        <f>[2]Abr!B22</f>
        <v>949.76</v>
      </c>
      <c r="F22" s="9">
        <f>[2]Mai!B22</f>
        <v>977.95</v>
      </c>
      <c r="G22" s="9">
        <f>[2]Jun!B22</f>
        <v>0</v>
      </c>
      <c r="H22" s="9">
        <f>[2]Jul!B22</f>
        <v>1935.36</v>
      </c>
      <c r="I22" s="9">
        <f>[2]Ago!B22</f>
        <v>0</v>
      </c>
      <c r="J22" s="9">
        <f>[2]Set!B22</f>
        <v>0</v>
      </c>
      <c r="K22" s="9">
        <f>[2]Out!B22</f>
        <v>0</v>
      </c>
      <c r="L22" s="9">
        <f>[2]Nov!B22</f>
        <v>0</v>
      </c>
      <c r="M22" s="9">
        <f>[2]Dez!B22</f>
        <v>0</v>
      </c>
      <c r="N22" s="9">
        <f>SUM(B22:M22)</f>
        <v>6766.11</v>
      </c>
    </row>
    <row r="23" spans="1:14" ht="12.95" customHeight="1" thickBot="1" x14ac:dyDescent="0.25">
      <c r="A23" s="5" t="s">
        <v>33</v>
      </c>
      <c r="B23" s="9"/>
      <c r="C23" s="9">
        <f>[2]Fev!B23</f>
        <v>0</v>
      </c>
      <c r="D23" s="9">
        <f>[2]Mar!B23</f>
        <v>0</v>
      </c>
      <c r="E23" s="9">
        <v>0</v>
      </c>
      <c r="F23" s="9">
        <f>[2]Mai!B23</f>
        <v>0</v>
      </c>
      <c r="G23" s="9">
        <f>[2]Jun!B23</f>
        <v>0</v>
      </c>
      <c r="H23" s="9">
        <f>[2]Jul!B23</f>
        <v>0</v>
      </c>
      <c r="I23" s="9">
        <f>[2]Ago!B23</f>
        <v>0</v>
      </c>
      <c r="J23" s="9">
        <f>[2]Set!B23</f>
        <v>0</v>
      </c>
      <c r="K23" s="9">
        <f>[2]Out!B23</f>
        <v>0</v>
      </c>
      <c r="L23" s="9">
        <f>[2]Nov!B23</f>
        <v>0</v>
      </c>
      <c r="M23" s="9">
        <f>[2]Dez!B23</f>
        <v>0</v>
      </c>
      <c r="N23" s="9">
        <f>SUM(B23:M23)</f>
        <v>0</v>
      </c>
    </row>
    <row r="24" spans="1:14" ht="12.95" customHeight="1" thickBot="1" x14ac:dyDescent="0.25">
      <c r="A24" s="10" t="s">
        <v>34</v>
      </c>
      <c r="B24" s="6">
        <f>SUM(B10:B23)</f>
        <v>2298908.29</v>
      </c>
      <c r="C24" s="6">
        <f>SUM(C10:C23)</f>
        <v>2475056.9500000002</v>
      </c>
      <c r="D24" s="6">
        <f t="shared" ref="D24:M24" si="0">SUM(D10:D23)</f>
        <v>2574422.36</v>
      </c>
      <c r="E24" s="6">
        <f t="shared" si="0"/>
        <v>2746957.93</v>
      </c>
      <c r="F24" s="6">
        <f t="shared" si="0"/>
        <v>3305168.5600000005</v>
      </c>
      <c r="G24" s="6">
        <f>SUM(G10:G23)</f>
        <v>3487382.8800000004</v>
      </c>
      <c r="H24" s="6">
        <f t="shared" si="0"/>
        <v>3269492.1900000004</v>
      </c>
      <c r="I24" s="6">
        <f t="shared" si="0"/>
        <v>1468543.8</v>
      </c>
      <c r="J24" s="6">
        <f>SUM(J10:J23)</f>
        <v>2686859.4</v>
      </c>
      <c r="K24" s="6">
        <f>SUM(K10:K23)</f>
        <v>3113787.7399999998</v>
      </c>
      <c r="L24" s="6">
        <f t="shared" si="0"/>
        <v>3174561.27</v>
      </c>
      <c r="M24" s="6">
        <f t="shared" si="0"/>
        <v>5121541.99</v>
      </c>
      <c r="N24" s="6">
        <f>SUM(N10:N23)</f>
        <v>35722683.359999992</v>
      </c>
    </row>
    <row r="25" spans="1:14" ht="12.95" customHeight="1" thickBot="1" x14ac:dyDescent="0.25">
      <c r="A25" s="7" t="s">
        <v>35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2.95" customHeight="1" thickBot="1" x14ac:dyDescent="0.25">
      <c r="A26" s="10" t="s">
        <v>36</v>
      </c>
      <c r="B26" s="6">
        <f>SUM(B27:B36)</f>
        <v>711466.21000000008</v>
      </c>
      <c r="C26" s="6">
        <f>SUM(C27:C36)</f>
        <v>661711.47</v>
      </c>
      <c r="D26" s="6">
        <f t="shared" ref="D26:M26" si="1">SUM(D27:D36)</f>
        <v>610583.19000000006</v>
      </c>
      <c r="E26" s="6">
        <f t="shared" si="1"/>
        <v>658579.09000000008</v>
      </c>
      <c r="F26" s="6">
        <f t="shared" si="1"/>
        <v>680017.77</v>
      </c>
      <c r="G26" s="6">
        <f>SUM(G27:G36)</f>
        <v>670062.34000000008</v>
      </c>
      <c r="H26" s="6">
        <f t="shared" si="1"/>
        <v>723664.16</v>
      </c>
      <c r="I26" s="6">
        <f t="shared" si="1"/>
        <v>661885.93000000005</v>
      </c>
      <c r="J26" s="6">
        <f t="shared" si="1"/>
        <v>672079.38</v>
      </c>
      <c r="K26" s="6">
        <f>SUM(K27:K36)</f>
        <v>673594.92999999993</v>
      </c>
      <c r="L26" s="6">
        <f t="shared" si="1"/>
        <v>800968.2</v>
      </c>
      <c r="M26" s="6">
        <f t="shared" si="1"/>
        <v>897034.22</v>
      </c>
      <c r="N26" s="6">
        <f>SUM(N27:N36)</f>
        <v>8421646.8900000006</v>
      </c>
    </row>
    <row r="27" spans="1:14" ht="12.95" customHeight="1" thickBot="1" x14ac:dyDescent="0.25">
      <c r="A27" s="11" t="s">
        <v>37</v>
      </c>
      <c r="B27" s="9">
        <f>342194.47-B29</f>
        <v>298661.56</v>
      </c>
      <c r="C27" s="9">
        <f>[2]Fev!B27</f>
        <v>279441.83999999997</v>
      </c>
      <c r="D27" s="9">
        <f>[2]Mar!B27</f>
        <v>308673.15000000002</v>
      </c>
      <c r="E27" s="9">
        <f>[2]Abr!B27</f>
        <v>292625.88999999996</v>
      </c>
      <c r="F27" s="9">
        <f>[2]Mai!B27</f>
        <v>366152.33</v>
      </c>
      <c r="G27" s="9">
        <f>[2]Jun!B27</f>
        <v>280704.09000000003</v>
      </c>
      <c r="H27" s="9">
        <f>[2]Jul!B27</f>
        <v>291986.14</v>
      </c>
      <c r="I27" s="9">
        <f>[2]Ago!B27</f>
        <v>291756.32999999996</v>
      </c>
      <c r="J27" s="9">
        <f>[2]Set!B27</f>
        <v>307402.21999999997</v>
      </c>
      <c r="K27" s="9">
        <f>[2]Out!B27</f>
        <v>309123.31999999995</v>
      </c>
      <c r="L27" s="9">
        <f>[2]Nov!B27</f>
        <v>313323.66999999993</v>
      </c>
      <c r="M27" s="9">
        <f>[2]Dez!B27</f>
        <v>311393.32000000007</v>
      </c>
      <c r="N27" s="9">
        <f>SUM(B27:M27)</f>
        <v>3651243.8599999994</v>
      </c>
    </row>
    <row r="28" spans="1:14" ht="12.95" customHeight="1" thickBot="1" x14ac:dyDescent="0.25">
      <c r="A28" s="11" t="s">
        <v>38</v>
      </c>
      <c r="B28" s="9">
        <v>139897.23000000001</v>
      </c>
      <c r="C28" s="9">
        <f>[2]Fev!B28</f>
        <v>136757.88</v>
      </c>
      <c r="D28" s="9">
        <f>[2]Mar!B28</f>
        <v>137548.47</v>
      </c>
      <c r="E28" s="9">
        <f>[2]Abr!B28</f>
        <v>142536.59</v>
      </c>
      <c r="F28" s="9">
        <f>[2]Mai!B28</f>
        <v>142745.10999999999</v>
      </c>
      <c r="G28" s="9">
        <f>[2]Jun!B28</f>
        <v>139034.79</v>
      </c>
      <c r="H28" s="9">
        <f>[2]Jul!B28</f>
        <v>149406.10999999999</v>
      </c>
      <c r="I28" s="9">
        <f>[2]Ago!B28</f>
        <v>144970.22</v>
      </c>
      <c r="J28" s="9">
        <f>[2]Set!B28</f>
        <v>136757.01999999999</v>
      </c>
      <c r="K28" s="9">
        <f>[2]Out!B28</f>
        <v>148055.18</v>
      </c>
      <c r="L28" s="9">
        <f>[2]Nov!B28</f>
        <v>151079.41</v>
      </c>
      <c r="M28" s="9">
        <f>[2]Dez!B28</f>
        <v>142025.26999999999</v>
      </c>
      <c r="N28" s="9">
        <f t="shared" ref="N28:N33" si="2">SUM(B28:M28)</f>
        <v>1710813.2799999998</v>
      </c>
    </row>
    <row r="29" spans="1:14" ht="12.95" customHeight="1" thickBot="1" x14ac:dyDescent="0.25">
      <c r="A29" s="11" t="s">
        <v>39</v>
      </c>
      <c r="B29" s="9">
        <v>43532.909999999996</v>
      </c>
      <c r="C29" s="9">
        <f>[2]Fev!B29</f>
        <v>28042.03</v>
      </c>
      <c r="D29" s="9">
        <f>[2]Mar!B29</f>
        <v>19716.38</v>
      </c>
      <c r="E29" s="9">
        <f>[2]Abr!B29</f>
        <v>31825.65</v>
      </c>
      <c r="F29" s="9">
        <f>[2]Mai!B29</f>
        <v>0</v>
      </c>
      <c r="G29" s="9">
        <f>[2]Jun!B29</f>
        <v>89561.18</v>
      </c>
      <c r="H29" s="9">
        <f>[2]Jul!B29</f>
        <v>96300.04</v>
      </c>
      <c r="I29" s="9">
        <f>[2]Ago!B29</f>
        <v>52724.649999999994</v>
      </c>
      <c r="J29" s="9">
        <f>[2]Set!B29</f>
        <v>61672.609999999993</v>
      </c>
      <c r="K29" s="9">
        <f>[2]Out!B29</f>
        <v>37158.71</v>
      </c>
      <c r="L29" s="9">
        <f>[2]Nov!B29</f>
        <v>40768.410000000003</v>
      </c>
      <c r="M29" s="9">
        <f>[2]Dez!B29</f>
        <v>34209.22</v>
      </c>
      <c r="N29" s="9">
        <f t="shared" si="2"/>
        <v>535511.78999999992</v>
      </c>
    </row>
    <row r="30" spans="1:14" ht="12.95" customHeight="1" thickBot="1" x14ac:dyDescent="0.25">
      <c r="A30" s="11" t="s">
        <v>40</v>
      </c>
      <c r="B30" s="9">
        <f>165228.01-7235.02</f>
        <v>157992.99000000002</v>
      </c>
      <c r="C30" s="9">
        <f>[2]Fev!B30</f>
        <v>108995.89</v>
      </c>
      <c r="D30" s="9">
        <f>[2]Mar!B30</f>
        <v>98283.16</v>
      </c>
      <c r="E30" s="9">
        <f>[2]Abr!B30</f>
        <v>92577.46</v>
      </c>
      <c r="F30" s="9">
        <f>[2]Mai!B30</f>
        <v>110458.1</v>
      </c>
      <c r="G30" s="9">
        <f>[2]Jun!B30</f>
        <v>121933.26000000001</v>
      </c>
      <c r="H30" s="9">
        <f>[2]Jul!B30</f>
        <v>127497.76000000001</v>
      </c>
      <c r="I30" s="9">
        <f>[2]Ago!B30</f>
        <v>122139.67</v>
      </c>
      <c r="J30" s="9">
        <f>[2]Set!B30</f>
        <v>115832.7</v>
      </c>
      <c r="K30" s="9">
        <f>[2]Out!B30</f>
        <v>121620.20999999999</v>
      </c>
      <c r="L30" s="9">
        <f>[2]Nov!B30</f>
        <v>116565.5</v>
      </c>
      <c r="M30" s="9">
        <f>[2]Dez!B30</f>
        <v>123109.36</v>
      </c>
      <c r="N30" s="9">
        <f t="shared" si="2"/>
        <v>1417006.0600000003</v>
      </c>
    </row>
    <row r="31" spans="1:14" ht="12.95" customHeight="1" thickBot="1" x14ac:dyDescent="0.25">
      <c r="A31" s="11" t="s">
        <v>41</v>
      </c>
      <c r="B31" s="9">
        <v>9797.8799999999992</v>
      </c>
      <c r="C31" s="9">
        <f>[2]Fev!B31</f>
        <v>1274.05</v>
      </c>
      <c r="D31" s="9">
        <f>[2]Mar!B31</f>
        <v>14172.43</v>
      </c>
      <c r="E31" s="9">
        <f>[2]Abr!B31</f>
        <v>63641.42</v>
      </c>
      <c r="F31" s="9">
        <f>[2]Mai!B31</f>
        <v>0</v>
      </c>
      <c r="G31" s="9">
        <f>[2]Jun!B31</f>
        <v>1492.5</v>
      </c>
      <c r="H31" s="9">
        <f>[2]Jul!B31</f>
        <v>8833.48</v>
      </c>
      <c r="I31" s="9">
        <f>[2]Ago!B31</f>
        <v>1416.07</v>
      </c>
      <c r="J31" s="9">
        <f>[2]Set!B31</f>
        <v>15689.22</v>
      </c>
      <c r="K31" s="9">
        <f>[2]Out!B31</f>
        <v>10909.76</v>
      </c>
      <c r="L31" s="9">
        <f>[2]Nov!B31</f>
        <v>0</v>
      </c>
      <c r="M31" s="9">
        <f>[2]Dez!B31</f>
        <v>2261.2199999999998</v>
      </c>
      <c r="N31" s="9">
        <f t="shared" si="2"/>
        <v>129488.03</v>
      </c>
    </row>
    <row r="32" spans="1:14" ht="12.95" customHeight="1" thickBot="1" x14ac:dyDescent="0.25">
      <c r="A32" s="11" t="s">
        <v>42</v>
      </c>
      <c r="B32" s="9">
        <f>1897.11+1959.73</f>
        <v>3856.84</v>
      </c>
      <c r="C32" s="9">
        <f>[2]Fev!B32</f>
        <v>31.72</v>
      </c>
      <c r="D32" s="9">
        <f>[2]Mar!B32</f>
        <v>25.26</v>
      </c>
      <c r="E32" s="9">
        <f>[2]Abr!B32</f>
        <v>63.43</v>
      </c>
      <c r="F32" s="9">
        <f>[2]Mai!B32</f>
        <v>388.36</v>
      </c>
      <c r="G32" s="9">
        <f>[2]Jun!B32</f>
        <v>0</v>
      </c>
      <c r="H32" s="9">
        <f>[2]Jul!B32</f>
        <v>19.43</v>
      </c>
      <c r="I32" s="9">
        <f>[2]Ago!B32</f>
        <v>253.18</v>
      </c>
      <c r="J32" s="9">
        <f>[2]Set!B32</f>
        <v>160.91999999999999</v>
      </c>
      <c r="K32" s="9">
        <f>[2]Out!B32</f>
        <v>836.24</v>
      </c>
      <c r="L32" s="9">
        <f>[2]Nov!B32</f>
        <v>120122.48000000001</v>
      </c>
      <c r="M32" s="9">
        <f>[2]Dez!B32</f>
        <v>250539.85</v>
      </c>
      <c r="N32" s="9">
        <f t="shared" si="2"/>
        <v>376297.71</v>
      </c>
    </row>
    <row r="33" spans="1:14" ht="12.95" customHeight="1" thickBot="1" x14ac:dyDescent="0.25">
      <c r="A33" s="11" t="s">
        <v>43</v>
      </c>
      <c r="B33" s="9">
        <f>52451.51+5275.29</f>
        <v>57726.8</v>
      </c>
      <c r="C33" s="9">
        <f>[2]Fev!B33</f>
        <v>107168.06</v>
      </c>
      <c r="D33" s="9">
        <f>[2]Mar!B33</f>
        <v>32164.339999999997</v>
      </c>
      <c r="E33" s="9">
        <f>[2]Abr!B33</f>
        <v>35308.649999999994</v>
      </c>
      <c r="F33" s="9">
        <f>[2]Mai!B33</f>
        <v>60273.869999999995</v>
      </c>
      <c r="G33" s="9">
        <f>[2]Jun!B33</f>
        <v>37336.519999999997</v>
      </c>
      <c r="H33" s="9">
        <f>[2]Jul!B33</f>
        <v>49621.2</v>
      </c>
      <c r="I33" s="9">
        <f>[2]Ago!B33</f>
        <v>39672.53</v>
      </c>
      <c r="J33" s="9">
        <f>[2]Set!B33</f>
        <v>25611.41</v>
      </c>
      <c r="K33" s="9">
        <f>[2]Out!B33</f>
        <v>36938.229999999996</v>
      </c>
      <c r="L33" s="9">
        <f>[2]Nov!B33</f>
        <v>50155.45</v>
      </c>
      <c r="M33" s="9">
        <f>[2]Dez!B33</f>
        <v>24534.629999999997</v>
      </c>
      <c r="N33" s="9">
        <f t="shared" si="2"/>
        <v>556511.68999999994</v>
      </c>
    </row>
    <row r="34" spans="1:14" ht="12.95" customHeight="1" thickBot="1" x14ac:dyDescent="0.25">
      <c r="A34" s="11" t="s">
        <v>44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ref="N34:N36" si="3">SUM(B34:L34)</f>
        <v>0</v>
      </c>
    </row>
    <row r="35" spans="1:14" ht="12.95" customHeight="1" thickBot="1" x14ac:dyDescent="0.25">
      <c r="A35" s="11" t="s">
        <v>45</v>
      </c>
      <c r="B35" s="9"/>
      <c r="C35" s="9"/>
      <c r="D35" s="9"/>
      <c r="E35" s="9"/>
      <c r="F35" s="9"/>
      <c r="G35" s="9"/>
      <c r="H35" s="9"/>
      <c r="I35" s="9">
        <f>[2]Ago!B35</f>
        <v>8953.2799999999988</v>
      </c>
      <c r="J35" s="9">
        <f>[2]Set!B35</f>
        <v>8953.2799999999988</v>
      </c>
      <c r="K35" s="9">
        <f>[2]Out!B35</f>
        <v>8953.2799999999988</v>
      </c>
      <c r="L35" s="9">
        <f>[2]Nov!B35</f>
        <v>8953.2799999999988</v>
      </c>
      <c r="M35" s="9">
        <f>[2]Dez!B35</f>
        <v>8961.3499999999985</v>
      </c>
      <c r="N35" s="9">
        <f>SUM(B35:M35)</f>
        <v>44774.469999999994</v>
      </c>
    </row>
    <row r="36" spans="1:14" ht="12.95" customHeight="1" thickBot="1" x14ac:dyDescent="0.25">
      <c r="A36" s="11" t="s">
        <v>46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3"/>
        <v>0</v>
      </c>
    </row>
    <row r="37" spans="1:14" ht="12.95" customHeight="1" thickBot="1" x14ac:dyDescent="0.25">
      <c r="A37" s="10" t="s">
        <v>47</v>
      </c>
      <c r="B37" s="6">
        <f>B38+B41</f>
        <v>231342.36000000002</v>
      </c>
      <c r="C37" s="6">
        <f>C38+C41</f>
        <v>212292.77</v>
      </c>
      <c r="D37" s="6">
        <f t="shared" ref="D37:M37" si="4">D38+D41</f>
        <v>208593.49</v>
      </c>
      <c r="E37" s="6">
        <f t="shared" si="4"/>
        <v>236973.37000000002</v>
      </c>
      <c r="F37" s="6">
        <f t="shared" si="4"/>
        <v>247537.34999999998</v>
      </c>
      <c r="G37" s="6">
        <f t="shared" si="4"/>
        <v>230206.53</v>
      </c>
      <c r="H37" s="6">
        <f t="shared" si="4"/>
        <v>279287.12</v>
      </c>
      <c r="I37" s="6">
        <f t="shared" si="4"/>
        <v>337862.57</v>
      </c>
      <c r="J37" s="6">
        <f t="shared" si="4"/>
        <v>229111.97999999998</v>
      </c>
      <c r="K37" s="6">
        <f>K38+K41</f>
        <v>272376.27</v>
      </c>
      <c r="L37" s="6">
        <f t="shared" si="4"/>
        <v>202032.1</v>
      </c>
      <c r="M37" s="6">
        <f t="shared" si="4"/>
        <v>241927.13</v>
      </c>
      <c r="N37" s="6">
        <f>N38+N41</f>
        <v>2929543.04</v>
      </c>
    </row>
    <row r="38" spans="1:14" ht="12.95" customHeight="1" thickBot="1" x14ac:dyDescent="0.25">
      <c r="A38" s="10" t="s">
        <v>48</v>
      </c>
      <c r="B38" s="6">
        <f>SUM(B39:B40)</f>
        <v>29865.759999999998</v>
      </c>
      <c r="C38" s="6">
        <f>SUM(C39:C40)</f>
        <v>24477.15</v>
      </c>
      <c r="D38" s="6">
        <f t="shared" ref="D38:M38" si="5">SUM(D39:D40)</f>
        <v>27064.19</v>
      </c>
      <c r="E38" s="6">
        <f t="shared" si="5"/>
        <v>31147.45</v>
      </c>
      <c r="F38" s="6">
        <f t="shared" si="5"/>
        <v>26746.89</v>
      </c>
      <c r="G38" s="6">
        <f t="shared" si="5"/>
        <v>27426.13</v>
      </c>
      <c r="H38" s="6">
        <f t="shared" si="5"/>
        <v>26731.84</v>
      </c>
      <c r="I38" s="6">
        <f t="shared" si="5"/>
        <v>26709.34</v>
      </c>
      <c r="J38" s="6">
        <f t="shared" si="5"/>
        <v>29319.24</v>
      </c>
      <c r="K38" s="6">
        <f>SUM(K39:K40)</f>
        <v>26790.31</v>
      </c>
      <c r="L38" s="6">
        <f t="shared" si="5"/>
        <v>27098.07</v>
      </c>
      <c r="M38" s="6">
        <f t="shared" si="5"/>
        <v>35672.83</v>
      </c>
      <c r="N38" s="6">
        <f>SUM(N39:N40)</f>
        <v>339049.2</v>
      </c>
    </row>
    <row r="39" spans="1:14" ht="12.95" customHeight="1" thickBot="1" x14ac:dyDescent="0.25">
      <c r="A39" s="11" t="s">
        <v>49</v>
      </c>
      <c r="B39" s="9">
        <v>29865.759999999998</v>
      </c>
      <c r="C39" s="9">
        <f>[2]Fev!B39</f>
        <v>24477.15</v>
      </c>
      <c r="D39" s="9">
        <f>[2]Mar!B39</f>
        <v>27064.19</v>
      </c>
      <c r="E39" s="9">
        <f>[2]Abr!B39</f>
        <v>31147.45</v>
      </c>
      <c r="F39" s="9">
        <f>[2]Mai!B39</f>
        <v>26746.89</v>
      </c>
      <c r="G39" s="9">
        <f>[2]Jun!B39</f>
        <v>27426.13</v>
      </c>
      <c r="H39" s="9">
        <f>[2]Jul!B39</f>
        <v>26731.84</v>
      </c>
      <c r="I39" s="9">
        <f>[2]Ago!B39</f>
        <v>26709.34</v>
      </c>
      <c r="J39" s="9">
        <f>[2]Set!B39</f>
        <v>29319.24</v>
      </c>
      <c r="K39" s="9">
        <f>[2]Out!B39</f>
        <v>26790.31</v>
      </c>
      <c r="L39" s="9">
        <f>[2]Nov!B39</f>
        <v>27098.07</v>
      </c>
      <c r="M39" s="9">
        <f>[2]Dez!B39</f>
        <v>35672.83</v>
      </c>
      <c r="N39" s="9">
        <f>SUM(B39:M39)</f>
        <v>339049.2</v>
      </c>
    </row>
    <row r="40" spans="1:14" ht="12.95" customHeight="1" thickBot="1" x14ac:dyDescent="0.25">
      <c r="A40" s="11" t="s">
        <v>50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2.95" customHeight="1" thickBot="1" x14ac:dyDescent="0.25">
      <c r="A41" s="12" t="s">
        <v>51</v>
      </c>
      <c r="B41" s="9">
        <v>201476.6</v>
      </c>
      <c r="C41" s="9">
        <f>[2]Fev!B41</f>
        <v>187815.62</v>
      </c>
      <c r="D41" s="9">
        <f>[2]Mar!B41</f>
        <v>181529.3</v>
      </c>
      <c r="E41" s="9">
        <f>[2]Abr!B41</f>
        <v>205825.92000000001</v>
      </c>
      <c r="F41" s="9">
        <f>[2]Mai!B41</f>
        <v>220790.46</v>
      </c>
      <c r="G41" s="9">
        <f>[2]Jun!B41</f>
        <v>202780.4</v>
      </c>
      <c r="H41" s="9">
        <f>[2]Jul!B41</f>
        <v>252555.28</v>
      </c>
      <c r="I41" s="9">
        <f>[2]Ago!B41</f>
        <v>311153.23</v>
      </c>
      <c r="J41" s="9">
        <f>[2]Set!B41</f>
        <v>199792.74</v>
      </c>
      <c r="K41" s="9">
        <f>[2]Out!B41</f>
        <v>245585.96</v>
      </c>
      <c r="L41" s="9">
        <f>[2]Nov!B41</f>
        <v>174934.03</v>
      </c>
      <c r="M41" s="9">
        <f>[2]Dez!B41</f>
        <v>206254.3</v>
      </c>
      <c r="N41" s="9">
        <f>SUM(B41:M41)</f>
        <v>2590493.84</v>
      </c>
    </row>
    <row r="42" spans="1:14" ht="12.95" customHeight="1" thickBot="1" x14ac:dyDescent="0.25">
      <c r="A42" s="10" t="s">
        <v>52</v>
      </c>
      <c r="B42" s="6">
        <f>SUM(B43:B45)</f>
        <v>640919</v>
      </c>
      <c r="C42" s="6">
        <f>SUM(C43:C45)</f>
        <v>388061.02999999997</v>
      </c>
      <c r="D42" s="6">
        <f t="shared" ref="D42:M42" si="6">SUM(D43:D45)</f>
        <v>324685.38</v>
      </c>
      <c r="E42" s="6">
        <f t="shared" si="6"/>
        <v>756828.26</v>
      </c>
      <c r="F42" s="6">
        <f t="shared" si="6"/>
        <v>1104119.4600000002</v>
      </c>
      <c r="G42" s="6">
        <f t="shared" si="6"/>
        <v>727277.64</v>
      </c>
      <c r="H42" s="6">
        <f t="shared" si="6"/>
        <v>479782.35</v>
      </c>
      <c r="I42" s="6">
        <f t="shared" si="6"/>
        <v>361807.73</v>
      </c>
      <c r="J42" s="6">
        <f t="shared" si="6"/>
        <v>483353.94</v>
      </c>
      <c r="K42" s="6">
        <f t="shared" si="6"/>
        <v>520836.74</v>
      </c>
      <c r="L42" s="6">
        <f t="shared" si="6"/>
        <v>421858.34</v>
      </c>
      <c r="M42" s="6">
        <f t="shared" si="6"/>
        <v>405565.07</v>
      </c>
      <c r="N42" s="6">
        <f>SUM(N43:N45)</f>
        <v>6615094.9400000004</v>
      </c>
    </row>
    <row r="43" spans="1:14" ht="12.95" customHeight="1" thickBot="1" x14ac:dyDescent="0.25">
      <c r="A43" s="11" t="s">
        <v>53</v>
      </c>
      <c r="B43" s="9">
        <v>613562.23</v>
      </c>
      <c r="C43" s="9">
        <f>[2]Fev!B43</f>
        <v>354064.79</v>
      </c>
      <c r="D43" s="9">
        <f>[2]Mar!B43</f>
        <v>263904.95</v>
      </c>
      <c r="E43" s="9">
        <f>[2]Abr!B43</f>
        <v>684407.29</v>
      </c>
      <c r="F43" s="9">
        <f>[2]Mai!B43</f>
        <v>1069683.8500000001</v>
      </c>
      <c r="G43" s="9">
        <f>[2]Jun!B43</f>
        <v>682094.34</v>
      </c>
      <c r="H43" s="9">
        <f>[2]Jul!B43</f>
        <v>451855.8</v>
      </c>
      <c r="I43" s="9">
        <f>[2]Ago!B43</f>
        <v>329855.82</v>
      </c>
      <c r="J43" s="9">
        <f>[2]Set!B43</f>
        <v>413821.21</v>
      </c>
      <c r="K43" s="9">
        <f>[2]Out!B43</f>
        <v>476576.99</v>
      </c>
      <c r="L43" s="9">
        <f>[2]Nov!B43</f>
        <v>403823.78</v>
      </c>
      <c r="M43" s="9">
        <f>[2]Dez!B43</f>
        <v>382440.77</v>
      </c>
      <c r="N43" s="9">
        <f>SUM(B43:M43)</f>
        <v>6126091.8200000003</v>
      </c>
    </row>
    <row r="44" spans="1:14" ht="12.95" customHeight="1" thickBot="1" x14ac:dyDescent="0.25">
      <c r="A44" s="11" t="s">
        <v>54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2.95" customHeight="1" thickBot="1" x14ac:dyDescent="0.25">
      <c r="A45" s="11" t="s">
        <v>55</v>
      </c>
      <c r="B45" s="9">
        <v>27356.77</v>
      </c>
      <c r="C45" s="9">
        <f>[2]Fev!B45</f>
        <v>33996.239999999998</v>
      </c>
      <c r="D45" s="9">
        <f>[2]Mar!B45</f>
        <v>60780.43</v>
      </c>
      <c r="E45" s="9">
        <f>[2]Abr!B45</f>
        <v>72420.97</v>
      </c>
      <c r="F45" s="9">
        <f>[2]Mai!B45</f>
        <v>34435.61</v>
      </c>
      <c r="G45" s="9">
        <f>[2]Jun!B45</f>
        <v>45183.3</v>
      </c>
      <c r="H45" s="9">
        <f>[2]Jul!B45</f>
        <v>27926.55</v>
      </c>
      <c r="I45" s="9">
        <f>[2]Ago!B45</f>
        <v>31951.91</v>
      </c>
      <c r="J45" s="9">
        <f>[2]Set!B45</f>
        <v>69532.73</v>
      </c>
      <c r="K45" s="9">
        <f>[2]Out!B45</f>
        <v>44259.75</v>
      </c>
      <c r="L45" s="9">
        <f>[2]Nov!B45</f>
        <v>18034.560000000001</v>
      </c>
      <c r="M45" s="9">
        <f>[2]Dez!B45</f>
        <v>23124.3</v>
      </c>
      <c r="N45" s="9">
        <f>SUM(B45:M45)</f>
        <v>489003.11999999994</v>
      </c>
    </row>
    <row r="46" spans="1:14" ht="12.95" customHeight="1" thickBot="1" x14ac:dyDescent="0.25">
      <c r="A46" s="10" t="s">
        <v>56</v>
      </c>
      <c r="B46" s="6">
        <f>SUM(B47:B49)</f>
        <v>0</v>
      </c>
      <c r="C46" s="6">
        <f>SUM(C47:C49)</f>
        <v>0</v>
      </c>
      <c r="D46" s="6">
        <f t="shared" ref="D46:M46" si="7">SUM(D47:D49)</f>
        <v>0</v>
      </c>
      <c r="E46" s="6">
        <f t="shared" si="7"/>
        <v>0</v>
      </c>
      <c r="F46" s="6">
        <f t="shared" si="7"/>
        <v>0</v>
      </c>
      <c r="G46" s="6">
        <f t="shared" si="7"/>
        <v>0</v>
      </c>
      <c r="H46" s="6">
        <f t="shared" si="7"/>
        <v>0</v>
      </c>
      <c r="I46" s="6">
        <f t="shared" si="7"/>
        <v>0</v>
      </c>
      <c r="J46" s="6">
        <f t="shared" si="7"/>
        <v>0</v>
      </c>
      <c r="K46" s="6">
        <f t="shared" si="7"/>
        <v>0</v>
      </c>
      <c r="L46" s="6">
        <f t="shared" si="7"/>
        <v>0</v>
      </c>
      <c r="M46" s="6">
        <f t="shared" si="7"/>
        <v>5402.97</v>
      </c>
      <c r="N46" s="6">
        <f>SUM(N47:N49)</f>
        <v>5402.97</v>
      </c>
    </row>
    <row r="47" spans="1:14" ht="12.95" customHeight="1" thickBot="1" x14ac:dyDescent="0.25">
      <c r="A47" s="11" t="s">
        <v>57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>
        <f>[2]Dez!B47</f>
        <v>5402.97</v>
      </c>
      <c r="N47" s="9">
        <f>SUM(B47:M47)</f>
        <v>5402.97</v>
      </c>
    </row>
    <row r="48" spans="1:14" ht="12.95" customHeight="1" thickBot="1" x14ac:dyDescent="0.25">
      <c r="A48" s="11" t="s">
        <v>58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6" ht="12.95" customHeight="1" thickBot="1" x14ac:dyDescent="0.25">
      <c r="A49" s="11" t="s">
        <v>59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6" ht="12.95" customHeight="1" thickBot="1" x14ac:dyDescent="0.25">
      <c r="A50" s="12" t="s">
        <v>60</v>
      </c>
      <c r="B50" s="9">
        <v>13028.2</v>
      </c>
      <c r="C50" s="9">
        <f>[2]Fev!B50</f>
        <v>5318.36</v>
      </c>
      <c r="D50" s="9">
        <f>[2]Mar!B50</f>
        <v>12289.33</v>
      </c>
      <c r="E50" s="9">
        <f>[2]Abr!B50</f>
        <v>8934.16</v>
      </c>
      <c r="F50" s="9">
        <f>[2]Mai!B50</f>
        <v>4799.01</v>
      </c>
      <c r="G50" s="9">
        <f>[2]Jun!B50</f>
        <v>12785.51</v>
      </c>
      <c r="H50" s="9">
        <f>[2]Jul!B50</f>
        <v>9545.74</v>
      </c>
      <c r="I50" s="9">
        <f>[2]Ago!B50</f>
        <v>7766.22</v>
      </c>
      <c r="J50" s="9">
        <f>[2]Set!B50</f>
        <v>8279.8799999999992</v>
      </c>
      <c r="K50" s="9">
        <f>[2]Out!B50</f>
        <v>6088.25</v>
      </c>
      <c r="L50" s="9">
        <f>[2]Nov!B50</f>
        <v>5621.08</v>
      </c>
      <c r="M50" s="9">
        <f>[2]Dez!B50</f>
        <v>7642.84</v>
      </c>
      <c r="N50" s="9">
        <f>SUM(B50:M50)</f>
        <v>102098.58000000002</v>
      </c>
    </row>
    <row r="51" spans="1:16" ht="12.95" customHeight="1" thickBot="1" x14ac:dyDescent="0.25">
      <c r="A51" s="12" t="s">
        <v>61</v>
      </c>
      <c r="B51" s="9">
        <v>788.72</v>
      </c>
      <c r="C51" s="9">
        <f>[2]Fev!B51</f>
        <v>788.72</v>
      </c>
      <c r="D51" s="9">
        <f>[2]Mar!B51</f>
        <v>3210.67</v>
      </c>
      <c r="E51" s="9">
        <f>[2]Abr!B51</f>
        <v>1273.1099999999999</v>
      </c>
      <c r="F51" s="9">
        <f>[2]Mai!B51</f>
        <v>2726.28</v>
      </c>
      <c r="G51" s="9">
        <f>[2]Jun!B51</f>
        <v>788.72</v>
      </c>
      <c r="H51" s="9">
        <f>[2]Jul!B51</f>
        <v>788.72</v>
      </c>
      <c r="I51" s="9">
        <f>[2]Ago!B51</f>
        <v>788.72</v>
      </c>
      <c r="J51" s="9">
        <f>[2]Set!B51</f>
        <v>788.72</v>
      </c>
      <c r="K51" s="9">
        <f>[2]Out!B51</f>
        <v>788.72</v>
      </c>
      <c r="L51" s="9">
        <f>[2]Nov!B51</f>
        <v>788.72</v>
      </c>
      <c r="M51" s="9">
        <f>[2]Dez!B51</f>
        <v>788.72</v>
      </c>
      <c r="N51" s="9">
        <f>SUM(B51:M51)</f>
        <v>14308.539999999995</v>
      </c>
    </row>
    <row r="52" spans="1:16" ht="12.95" customHeight="1" thickBot="1" x14ac:dyDescent="0.25">
      <c r="A52" s="12" t="s">
        <v>62</v>
      </c>
      <c r="B52" s="9">
        <v>901.1</v>
      </c>
      <c r="C52" s="9">
        <f>[2]Fev!B52</f>
        <v>813</v>
      </c>
      <c r="D52" s="9">
        <f>[2]Mar!B52</f>
        <v>833.5</v>
      </c>
      <c r="E52" s="9">
        <f>[2]Abr!B52</f>
        <v>1114.3</v>
      </c>
      <c r="F52" s="9">
        <f>[2]Mai!B52</f>
        <v>869.8</v>
      </c>
      <c r="G52" s="9">
        <f>[2]Jun!B52</f>
        <v>866.4</v>
      </c>
      <c r="H52" s="9">
        <f>[2]Jul!B52</f>
        <v>853.2</v>
      </c>
      <c r="I52" s="9">
        <f>[2]Ago!B52</f>
        <v>853.06</v>
      </c>
      <c r="J52" s="9">
        <f>[2]Set!B52</f>
        <v>858.44</v>
      </c>
      <c r="K52" s="9">
        <f>[2]Out!B52</f>
        <v>852.9</v>
      </c>
      <c r="L52" s="9">
        <f>[2]Nov!B52</f>
        <v>1141</v>
      </c>
      <c r="M52" s="9">
        <f>[2]Dez!B52</f>
        <v>1301.8699999999999</v>
      </c>
      <c r="N52" s="9">
        <f>SUM(B52:M52)</f>
        <v>11258.57</v>
      </c>
    </row>
    <row r="53" spans="1:16" ht="12.95" customHeight="1" thickBot="1" x14ac:dyDescent="0.25">
      <c r="A53" s="12" t="s">
        <v>63</v>
      </c>
      <c r="B53" s="9"/>
      <c r="C53" s="9"/>
      <c r="D53" s="9">
        <f>[2]Mar!B53</f>
        <v>0</v>
      </c>
      <c r="E53" s="9"/>
      <c r="F53" s="9"/>
      <c r="G53" s="9">
        <f>[2]Jun!B53</f>
        <v>0</v>
      </c>
      <c r="H53" s="9">
        <f>[2]Jul!B53</f>
        <v>0</v>
      </c>
      <c r="I53" s="9"/>
      <c r="J53" s="9"/>
      <c r="K53" s="9"/>
      <c r="L53" s="9"/>
      <c r="M53" s="9"/>
      <c r="N53" s="9">
        <f>SUM(B53:L53)</f>
        <v>0</v>
      </c>
    </row>
    <row r="54" spans="1:16" ht="12.95" customHeight="1" thickBot="1" x14ac:dyDescent="0.25">
      <c r="A54" s="12" t="s">
        <v>64</v>
      </c>
      <c r="B54" s="9"/>
      <c r="C54" s="9"/>
      <c r="D54" s="9">
        <f>[2]Mar!B54</f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6" ht="12.95" customHeight="1" thickBot="1" x14ac:dyDescent="0.25">
      <c r="A55" s="12" t="s">
        <v>65</v>
      </c>
      <c r="B55" s="9"/>
      <c r="C55" s="9"/>
      <c r="D55" s="9">
        <f>[2]Mar!B55</f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6" ht="12.95" customHeight="1" thickBot="1" x14ac:dyDescent="0.25">
      <c r="A56" s="12" t="s">
        <v>66</v>
      </c>
      <c r="B56" s="9">
        <v>924844.97</v>
      </c>
      <c r="C56" s="9">
        <f>[2]Fev!B56</f>
        <v>1080432.43</v>
      </c>
      <c r="D56" s="9">
        <f>[2]Mar!B56</f>
        <v>1065011.58</v>
      </c>
      <c r="E56" s="9">
        <f>[2]Abr!B56</f>
        <v>1171420.1299999999</v>
      </c>
      <c r="F56" s="9">
        <f>[2]Mai!B56</f>
        <v>1122644.6299999999</v>
      </c>
      <c r="G56" s="9">
        <f>[2]Jun!B56</f>
        <v>1101653.32</v>
      </c>
      <c r="H56" s="9">
        <f>[2]Jul!B56</f>
        <v>1087031.93</v>
      </c>
      <c r="I56" s="9">
        <f>[2]Ago!B56</f>
        <v>1148500.8799999999</v>
      </c>
      <c r="J56" s="9">
        <f>[2]Set!B56</f>
        <v>1216934.8899999999</v>
      </c>
      <c r="K56" s="9">
        <f>[2]Out!B56</f>
        <v>1177537.6399999999</v>
      </c>
      <c r="L56" s="9">
        <f>[2]Nov!B56</f>
        <v>910743.34</v>
      </c>
      <c r="M56" s="9">
        <f>[2]Dez!B56</f>
        <v>880740.59</v>
      </c>
      <c r="N56" s="9">
        <f>SUM(B56:M56)</f>
        <v>12887496.33</v>
      </c>
    </row>
    <row r="57" spans="1:16" ht="12.95" customHeight="1" thickBot="1" x14ac:dyDescent="0.25">
      <c r="A57" s="10" t="s">
        <v>67</v>
      </c>
      <c r="B57" s="6">
        <f>B26+B37+B42+B46+B50+B51+B52+B53+B54+B55+B56</f>
        <v>2523290.56</v>
      </c>
      <c r="C57" s="6">
        <f>C26+C37+C42+C46+C50+C51+C52+C53+C54+C55+C56</f>
        <v>2349417.7800000003</v>
      </c>
      <c r="D57" s="6">
        <f t="shared" ref="D57:M57" si="8">D26+D37+D42+D46+D50+D51+D52+D53+D54+D55+D56</f>
        <v>2225207.14</v>
      </c>
      <c r="E57" s="6">
        <f t="shared" si="8"/>
        <v>2835122.42</v>
      </c>
      <c r="F57" s="6">
        <f t="shared" si="8"/>
        <v>3162714.3</v>
      </c>
      <c r="G57" s="6">
        <f t="shared" si="8"/>
        <v>2743640.46</v>
      </c>
      <c r="H57" s="6">
        <f t="shared" si="8"/>
        <v>2580953.2199999997</v>
      </c>
      <c r="I57" s="6">
        <f t="shared" si="8"/>
        <v>2519465.11</v>
      </c>
      <c r="J57" s="6">
        <f t="shared" si="8"/>
        <v>2611407.2299999995</v>
      </c>
      <c r="K57" s="6">
        <f t="shared" si="8"/>
        <v>2652075.4499999997</v>
      </c>
      <c r="L57" s="6">
        <f t="shared" si="8"/>
        <v>2343152.7799999998</v>
      </c>
      <c r="M57" s="6">
        <f t="shared" si="8"/>
        <v>2440403.41</v>
      </c>
      <c r="N57" s="6">
        <f>N26+N37+N42+N46+N50+N51+N52+N53+N54+N55+N56</f>
        <v>30986849.859999999</v>
      </c>
    </row>
    <row r="58" spans="1:16" ht="12.95" customHeight="1" thickBot="1" x14ac:dyDescent="0.25">
      <c r="A58" s="10" t="s">
        <v>68</v>
      </c>
      <c r="B58" s="6">
        <f>B24-B57</f>
        <v>-224382.27000000002</v>
      </c>
      <c r="C58" s="6">
        <f>C24-C57</f>
        <v>125639.16999999993</v>
      </c>
      <c r="D58" s="6">
        <f t="shared" ref="D58:M58" si="9">D24-D57</f>
        <v>349215.21999999974</v>
      </c>
      <c r="E58" s="6">
        <f t="shared" si="9"/>
        <v>-88164.489999999758</v>
      </c>
      <c r="F58" s="6">
        <f t="shared" si="9"/>
        <v>142454.26000000071</v>
      </c>
      <c r="G58" s="6">
        <f t="shared" si="9"/>
        <v>743742.42000000039</v>
      </c>
      <c r="H58" s="6">
        <f t="shared" si="9"/>
        <v>688538.97000000067</v>
      </c>
      <c r="I58" s="6">
        <f t="shared" si="9"/>
        <v>-1050921.3099999998</v>
      </c>
      <c r="J58" s="6">
        <f t="shared" si="9"/>
        <v>75452.170000000391</v>
      </c>
      <c r="K58" s="6">
        <f t="shared" si="9"/>
        <v>461712.29000000004</v>
      </c>
      <c r="L58" s="6">
        <f t="shared" si="9"/>
        <v>831408.49000000022</v>
      </c>
      <c r="M58" s="6">
        <f t="shared" si="9"/>
        <v>2681138.58</v>
      </c>
      <c r="N58" s="6">
        <f>N24-N57</f>
        <v>4735833.4999999925</v>
      </c>
    </row>
    <row r="59" spans="1:16" ht="12.95" customHeight="1" thickBot="1" x14ac:dyDescent="0.25">
      <c r="A59" s="10" t="s">
        <v>69</v>
      </c>
      <c r="B59" s="6">
        <f>B8+B24-B57</f>
        <v>1048157.3800000022</v>
      </c>
      <c r="C59" s="6">
        <f>C8+C24-C57</f>
        <v>1173796.5500000021</v>
      </c>
      <c r="D59" s="6">
        <f t="shared" ref="D59:L59" si="10">D8+D24-D57</f>
        <v>1523011.7700000019</v>
      </c>
      <c r="E59" s="6">
        <f t="shared" si="10"/>
        <v>1434847.2800000021</v>
      </c>
      <c r="F59" s="6">
        <f>F8+F24-F57</f>
        <v>1577301.5400000028</v>
      </c>
      <c r="G59" s="6">
        <f t="shared" si="10"/>
        <v>2321043.9600000037</v>
      </c>
      <c r="H59" s="6">
        <f t="shared" si="10"/>
        <v>3009582.9300000044</v>
      </c>
      <c r="I59" s="6">
        <f t="shared" si="10"/>
        <v>1958661.6200000043</v>
      </c>
      <c r="J59" s="6">
        <f t="shared" si="10"/>
        <v>2034113.7900000047</v>
      </c>
      <c r="K59" s="6">
        <f t="shared" si="10"/>
        <v>2495826.0800000052</v>
      </c>
      <c r="L59" s="6">
        <f t="shared" si="10"/>
        <v>3327234.5700000054</v>
      </c>
      <c r="M59" s="6">
        <f>M8+M24-M57</f>
        <v>6008373.150000006</v>
      </c>
      <c r="N59" s="6"/>
    </row>
    <row r="60" spans="1:16" ht="12.95" customHeight="1" x14ac:dyDescent="0.2">
      <c r="A60" s="13"/>
    </row>
    <row r="61" spans="1:16" ht="12.95" customHeight="1" thickBot="1" x14ac:dyDescent="0.25">
      <c r="A61" s="25" t="s">
        <v>70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ht="12.95" customHeight="1" thickBot="1" x14ac:dyDescent="0.25">
      <c r="A62" s="20"/>
      <c r="B62" s="4" t="str">
        <f>B6</f>
        <v>Janeiro</v>
      </c>
      <c r="C62" s="4" t="str">
        <f>C6</f>
        <v>Fevereiro</v>
      </c>
      <c r="D62" s="4" t="str">
        <f t="shared" ref="D62:L62" si="11">D6</f>
        <v>Março</v>
      </c>
      <c r="E62" s="4" t="str">
        <f t="shared" si="11"/>
        <v>Abril</v>
      </c>
      <c r="F62" s="4" t="str">
        <f t="shared" si="11"/>
        <v>Maio</v>
      </c>
      <c r="G62" s="4" t="str">
        <f t="shared" si="11"/>
        <v>Junho</v>
      </c>
      <c r="H62" s="4" t="str">
        <f t="shared" si="11"/>
        <v>Julho</v>
      </c>
      <c r="I62" s="4" t="str">
        <f t="shared" si="11"/>
        <v>Agosto</v>
      </c>
      <c r="J62" s="4" t="str">
        <f t="shared" si="11"/>
        <v>Setembro</v>
      </c>
      <c r="K62" s="4" t="str">
        <f t="shared" si="11"/>
        <v>Outubro</v>
      </c>
      <c r="L62" s="4" t="str">
        <f t="shared" si="11"/>
        <v>Novembro</v>
      </c>
      <c r="M62" s="4" t="str">
        <f>M6</f>
        <v>Dezembro</v>
      </c>
      <c r="N62" s="1"/>
    </row>
    <row r="63" spans="1:16" ht="12.95" customHeight="1" thickBot="1" x14ac:dyDescent="0.25">
      <c r="A63" s="21"/>
      <c r="B63" s="4" t="s">
        <v>17</v>
      </c>
      <c r="C63" s="4" t="s">
        <v>17</v>
      </c>
      <c r="D63" s="4" t="s">
        <v>17</v>
      </c>
      <c r="E63" s="4" t="s">
        <v>17</v>
      </c>
      <c r="F63" s="4" t="s">
        <v>17</v>
      </c>
      <c r="G63" s="4" t="s">
        <v>17</v>
      </c>
      <c r="H63" s="4" t="s">
        <v>17</v>
      </c>
      <c r="I63" s="4" t="s">
        <v>17</v>
      </c>
      <c r="J63" s="4" t="s">
        <v>17</v>
      </c>
      <c r="K63" s="4" t="s">
        <v>17</v>
      </c>
      <c r="L63" s="4" t="s">
        <v>17</v>
      </c>
      <c r="M63" s="4" t="s">
        <v>17</v>
      </c>
      <c r="N63" s="1"/>
    </row>
    <row r="64" spans="1:16" ht="12.95" customHeight="1" thickBot="1" x14ac:dyDescent="0.25">
      <c r="A64" s="5" t="s">
        <v>71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>
        <f>[2]Dez!B64</f>
        <v>3613880.3199999998</v>
      </c>
      <c r="N64" s="15"/>
    </row>
    <row r="65" spans="1:16" ht="12.95" customHeight="1" thickBot="1" x14ac:dyDescent="0.25">
      <c r="A65" s="5" t="s">
        <v>72</v>
      </c>
      <c r="B65" s="9">
        <v>1047343.03</v>
      </c>
      <c r="C65" s="9">
        <f>[2]Fev!B65</f>
        <v>1172796.55</v>
      </c>
      <c r="D65" s="9">
        <f>[2]Mar!B65</f>
        <v>1522011.77</v>
      </c>
      <c r="E65" s="9">
        <f>[2]Abr!B65</f>
        <v>1434120.1800000002</v>
      </c>
      <c r="F65" s="9">
        <f>[2]Mai!B65</f>
        <v>1576530.3399999999</v>
      </c>
      <c r="G65" s="9">
        <f>[2]Jun!B65</f>
        <v>2320416.52</v>
      </c>
      <c r="H65" s="9">
        <f>[2]Jul!B65</f>
        <v>3008730.92</v>
      </c>
      <c r="I65" s="9">
        <f>[2]Ago!B65</f>
        <v>1958232.45</v>
      </c>
      <c r="J65" s="9">
        <f>[2]Set!B65</f>
        <v>2033222.79</v>
      </c>
      <c r="K65" s="9">
        <f>[2]Out!B65</f>
        <v>2495270.2599999998</v>
      </c>
      <c r="L65" s="9">
        <f>[2]Nov!B65</f>
        <v>3326742.9899999998</v>
      </c>
      <c r="M65" s="9">
        <f>[2]Dez!B65</f>
        <v>2393806.3899999997</v>
      </c>
      <c r="N65" s="15"/>
    </row>
    <row r="66" spans="1:16" ht="12.95" customHeight="1" thickBot="1" x14ac:dyDescent="0.25">
      <c r="A66" s="5" t="s">
        <v>73</v>
      </c>
      <c r="B66" s="9">
        <v>814.35</v>
      </c>
      <c r="C66" s="9">
        <f>[2]Fev!B66</f>
        <v>1000</v>
      </c>
      <c r="D66" s="9">
        <f>[2]Mar!B66</f>
        <v>1000</v>
      </c>
      <c r="E66" s="9">
        <f>[2]Abr!B66</f>
        <v>727.1</v>
      </c>
      <c r="F66" s="9">
        <f>[2]Mai!B66</f>
        <v>771.2</v>
      </c>
      <c r="G66" s="9">
        <f>[2]Jun!B66</f>
        <v>627.44000000000005</v>
      </c>
      <c r="H66" s="9">
        <f>[2]Jul!B66</f>
        <v>852.01</v>
      </c>
      <c r="I66" s="9">
        <f>[2]Ago!B66</f>
        <v>429.17</v>
      </c>
      <c r="J66" s="9">
        <f>[2]Set!B66</f>
        <v>891</v>
      </c>
      <c r="K66" s="9">
        <f>[2]Out!B66</f>
        <v>555.82000000000005</v>
      </c>
      <c r="L66" s="9">
        <f>[2]Nov!B66</f>
        <v>491.58</v>
      </c>
      <c r="M66" s="9">
        <f>[2]Dez!B66</f>
        <v>686.44</v>
      </c>
      <c r="N66" s="15"/>
    </row>
    <row r="67" spans="1:16" ht="12.95" customHeight="1" thickBot="1" x14ac:dyDescent="0.25">
      <c r="A67" s="10" t="s">
        <v>74</v>
      </c>
      <c r="B67" s="6">
        <f>SUM(B64:B66)</f>
        <v>1048157.38</v>
      </c>
      <c r="C67" s="6">
        <f>SUM(C64:C66)</f>
        <v>1173796.55</v>
      </c>
      <c r="D67" s="6">
        <f t="shared" ref="D67:L67" si="12">SUM(D64:D66)</f>
        <v>1523011.77</v>
      </c>
      <c r="E67" s="6">
        <f t="shared" si="12"/>
        <v>1434847.2800000003</v>
      </c>
      <c r="F67" s="6">
        <f>SUM(F64:F66)</f>
        <v>1577301.5399999998</v>
      </c>
      <c r="G67" s="6">
        <f t="shared" si="12"/>
        <v>2321043.96</v>
      </c>
      <c r="H67" s="6">
        <f t="shared" si="12"/>
        <v>3009582.9299999997</v>
      </c>
      <c r="I67" s="6">
        <f t="shared" si="12"/>
        <v>1958661.6199999999</v>
      </c>
      <c r="J67" s="6">
        <f t="shared" si="12"/>
        <v>2034113.79</v>
      </c>
      <c r="K67" s="6">
        <f t="shared" si="12"/>
        <v>2495826.0799999996</v>
      </c>
      <c r="L67" s="6">
        <f t="shared" si="12"/>
        <v>3327234.57</v>
      </c>
      <c r="M67" s="6">
        <f>SUM(M64:M66)</f>
        <v>6008373.1499999994</v>
      </c>
      <c r="N67" s="16"/>
      <c r="O67" s="17"/>
    </row>
    <row r="68" spans="1:16" ht="12.95" customHeight="1" x14ac:dyDescent="0.2">
      <c r="A68" s="13"/>
    </row>
    <row r="69" spans="1:16" ht="12.95" customHeight="1" thickBot="1" x14ac:dyDescent="0.25">
      <c r="A69" s="14" t="s">
        <v>75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1:16" ht="12.95" customHeight="1" thickBot="1" x14ac:dyDescent="0.25">
      <c r="A70" s="20"/>
      <c r="B70" s="4" t="str">
        <f>B62</f>
        <v>Janeiro</v>
      </c>
      <c r="C70" s="4" t="str">
        <f>C62</f>
        <v>Fevereiro</v>
      </c>
      <c r="D70" s="4" t="str">
        <f t="shared" ref="D70:L70" si="13">D62</f>
        <v>Março</v>
      </c>
      <c r="E70" s="4" t="str">
        <f t="shared" si="13"/>
        <v>Abril</v>
      </c>
      <c r="F70" s="4" t="str">
        <f t="shared" si="13"/>
        <v>Maio</v>
      </c>
      <c r="G70" s="4" t="str">
        <f t="shared" si="13"/>
        <v>Junho</v>
      </c>
      <c r="H70" s="4" t="str">
        <f t="shared" si="13"/>
        <v>Julho</v>
      </c>
      <c r="I70" s="4" t="str">
        <f t="shared" si="13"/>
        <v>Agosto</v>
      </c>
      <c r="J70" s="4" t="str">
        <f t="shared" si="13"/>
        <v>Setembro</v>
      </c>
      <c r="K70" s="4" t="str">
        <f t="shared" si="13"/>
        <v>Outubro</v>
      </c>
      <c r="L70" s="4" t="str">
        <f t="shared" si="13"/>
        <v>Novembro</v>
      </c>
      <c r="M70" s="4" t="str">
        <f>M62</f>
        <v>Dezembro</v>
      </c>
      <c r="N70" s="1"/>
    </row>
    <row r="71" spans="1:16" ht="12.95" customHeight="1" thickBot="1" x14ac:dyDescent="0.25">
      <c r="A71" s="21"/>
      <c r="B71" s="4" t="s">
        <v>17</v>
      </c>
      <c r="C71" s="4" t="s">
        <v>17</v>
      </c>
      <c r="D71" s="4" t="s">
        <v>17</v>
      </c>
      <c r="E71" s="4" t="s">
        <v>17</v>
      </c>
      <c r="F71" s="4" t="s">
        <v>17</v>
      </c>
      <c r="G71" s="4" t="s">
        <v>17</v>
      </c>
      <c r="H71" s="4" t="s">
        <v>17</v>
      </c>
      <c r="I71" s="4" t="s">
        <v>17</v>
      </c>
      <c r="J71" s="4" t="s">
        <v>17</v>
      </c>
      <c r="K71" s="4" t="s">
        <v>17</v>
      </c>
      <c r="L71" s="4" t="s">
        <v>17</v>
      </c>
      <c r="M71" s="4" t="s">
        <v>17</v>
      </c>
      <c r="N71" s="1"/>
    </row>
    <row r="72" spans="1:16" ht="12.95" customHeight="1" thickBot="1" x14ac:dyDescent="0.25">
      <c r="A72" s="5" t="s">
        <v>76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15"/>
      <c r="O72" s="18"/>
    </row>
    <row r="73" spans="1:16" ht="12.95" customHeight="1" thickBot="1" x14ac:dyDescent="0.25">
      <c r="A73" s="5" t="s">
        <v>77</v>
      </c>
      <c r="B73" s="8">
        <f>1047343.03+814.35</f>
        <v>1048157.38</v>
      </c>
      <c r="C73" s="8">
        <f>C67</f>
        <v>1173796.55</v>
      </c>
      <c r="D73" s="9">
        <f>[2]Mar!B73</f>
        <v>1523011.77</v>
      </c>
      <c r="E73" s="9">
        <f>[2]Abr!B73</f>
        <v>1434847.2800000003</v>
      </c>
      <c r="F73" s="9">
        <f>[2]Mai!B73</f>
        <v>1577301.5399999998</v>
      </c>
      <c r="G73" s="9">
        <f>[2]Jun!B73</f>
        <v>2321043.96</v>
      </c>
      <c r="H73" s="9">
        <f>[2]Jul!B73</f>
        <v>3009582.9299999997</v>
      </c>
      <c r="I73" s="9">
        <f>[2]Ago!B73</f>
        <v>1958661.6199999999</v>
      </c>
      <c r="J73" s="9">
        <f>[2]Set!B73</f>
        <v>2034113.79</v>
      </c>
      <c r="K73" s="9">
        <f>[2]Out!B73</f>
        <v>2495826.0799999996</v>
      </c>
      <c r="L73" s="9">
        <f>[2]Nov!B73</f>
        <v>3327234.57</v>
      </c>
      <c r="M73" s="9">
        <f>[2]Dez!B73</f>
        <v>6008373.1499999994</v>
      </c>
      <c r="N73" s="19"/>
      <c r="O73" s="18"/>
    </row>
    <row r="74" spans="1:16" ht="12.95" customHeight="1" thickBot="1" x14ac:dyDescent="0.25">
      <c r="A74" s="10" t="s">
        <v>74</v>
      </c>
      <c r="B74" s="6">
        <f>SUM(B72:B73)</f>
        <v>1048157.38</v>
      </c>
      <c r="C74" s="6">
        <f>SUM(C72:C73)</f>
        <v>1173796.55</v>
      </c>
      <c r="D74" s="6">
        <f t="shared" ref="D74:L74" si="14">SUM(D72:D73)</f>
        <v>1523011.77</v>
      </c>
      <c r="E74" s="6">
        <f t="shared" si="14"/>
        <v>1434847.2800000003</v>
      </c>
      <c r="F74" s="6">
        <f>SUM(F72:F73)</f>
        <v>1577301.5399999998</v>
      </c>
      <c r="G74" s="6">
        <f t="shared" si="14"/>
        <v>2321043.96</v>
      </c>
      <c r="H74" s="6">
        <f t="shared" si="14"/>
        <v>3009582.9299999997</v>
      </c>
      <c r="I74" s="6">
        <f t="shared" si="14"/>
        <v>1958661.6199999999</v>
      </c>
      <c r="J74" s="6">
        <f>SUM(J72:J73)</f>
        <v>2034113.79</v>
      </c>
      <c r="K74" s="6">
        <f t="shared" si="14"/>
        <v>2495826.0799999996</v>
      </c>
      <c r="L74" s="6">
        <f t="shared" si="14"/>
        <v>3327234.57</v>
      </c>
      <c r="M74" s="6">
        <f>SUM(M72:M73)</f>
        <v>6008373.1499999994</v>
      </c>
      <c r="N74" s="16"/>
      <c r="O74" s="17"/>
    </row>
    <row r="75" spans="1:16" ht="12.95" customHeight="1" x14ac:dyDescent="0.2">
      <c r="A75" s="13"/>
    </row>
    <row r="76" spans="1:16" ht="12.95" customHeight="1" x14ac:dyDescent="0.2">
      <c r="A76" s="13"/>
    </row>
    <row r="77" spans="1:16" ht="12.95" customHeight="1" x14ac:dyDescent="0.2"/>
  </sheetData>
  <mergeCells count="8">
    <mergeCell ref="A62:A63"/>
    <mergeCell ref="A70:A71"/>
    <mergeCell ref="A1:P1"/>
    <mergeCell ref="A2:P2"/>
    <mergeCell ref="A3:P3"/>
    <mergeCell ref="A6:A7"/>
    <mergeCell ref="O6:O7"/>
    <mergeCell ref="A61:P61"/>
  </mergeCells>
  <pageMargins left="0.511811024" right="0.511811024" top="0.78740157499999996" bottom="0.78740157499999996" header="0.31496062000000002" footer="0.31496062000000002"/>
  <pageSetup paperSize="0" scale="39" orientation="portrait" verticalDpi="0" r:id="rId1"/>
  <colBreaks count="1" manualBreakCount="1">
    <brk id="15" max="1048575" man="1"/>
  </colBreaks>
  <ignoredErrors>
    <ignoredError sqref="B38 B46" formulaRange="1"/>
    <ignoredError sqref="N34:N4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2025-10-13T14:16:03Z</cp:lastPrinted>
  <dcterms:created xsi:type="dcterms:W3CDTF">2025-10-13T12:47:47Z</dcterms:created>
  <dcterms:modified xsi:type="dcterms:W3CDTF">2025-10-13T14:16:31Z</dcterms:modified>
</cp:coreProperties>
</file>